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P:\11-Communications - Relations publiques\Relations - Associations\ACCPE\Table de discussion\2025\"/>
    </mc:Choice>
  </mc:AlternateContent>
  <xr:revisionPtr revIDLastSave="0" documentId="13_ncr:1_{19E4174D-A45C-4F36-9C37-3C7A4DA0FAC4}" xr6:coauthVersionLast="47" xr6:coauthVersionMax="47" xr10:uidLastSave="{00000000-0000-0000-0000-000000000000}"/>
  <workbookProtection workbookAlgorithmName="SHA-512" workbookHashValue="WgaWcfRWXRhuH19NWL9qJrEZ8bshIJSMleef/KCJxGQNAYO/c81SQlFS8cRRHoX+M2CPimV6zuJ1rVrETHb7fg==" workbookSaltValue="qG6elsqHHeCUcHANSKI0Zw==" workbookSpinCount="100000" lockStructure="1"/>
  <bookViews>
    <workbookView xWindow="22932" yWindow="768" windowWidth="23256" windowHeight="12576" tabRatio="579" firstSheet="1" activeTab="1" xr2:uid="{78B8D67C-EF10-4D48-AAA6-0C6248DA47F3}"/>
  </bookViews>
  <sheets>
    <sheet name="Paramètres" sheetId="7" state="hidden" r:id="rId1"/>
    <sheet name="Fonctionnement du fichier Excel" sheetId="12" r:id="rId2"/>
    <sheet name="Rétro 23-24" sheetId="1" r:id="rId3"/>
    <sheet name="Rétro 24-25" sheetId="13" r:id="rId4"/>
    <sheet name="Rétro 25-26" sheetId="10" r:id="rId5"/>
    <sheet name="Synthèse par cadre" sheetId="11" r:id="rId6"/>
  </sheets>
  <definedNames>
    <definedName name="_xlnm.Print_Area" localSheetId="2">'Rétro 23-24'!$A$1:$M$26</definedName>
    <definedName name="_xlnm.Print_Area" localSheetId="3">'Rétro 24-25'!$A$1:$M$26</definedName>
    <definedName name="_xlnm.Print_Area" localSheetId="4">'Rétro 25-26'!$A$1:$K$26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 i="13" l="1"/>
  <c r="H11" i="13"/>
  <c r="K10" i="11"/>
  <c r="K11" i="11"/>
  <c r="K12" i="11"/>
  <c r="K13" i="11"/>
  <c r="K14" i="11"/>
  <c r="K15" i="11"/>
  <c r="K16" i="11"/>
  <c r="K17" i="11"/>
  <c r="K18" i="11"/>
  <c r="K19" i="11"/>
  <c r="K20" i="11"/>
  <c r="K21" i="11"/>
  <c r="K22" i="11"/>
  <c r="K23" i="11"/>
  <c r="K9" i="11"/>
  <c r="I10" i="11"/>
  <c r="J10" i="11"/>
  <c r="I11" i="11"/>
  <c r="J11" i="11"/>
  <c r="I12" i="11"/>
  <c r="J12" i="11"/>
  <c r="I13" i="11"/>
  <c r="J13" i="11"/>
  <c r="I14" i="11"/>
  <c r="J14" i="11"/>
  <c r="I15" i="11"/>
  <c r="J15" i="11"/>
  <c r="I16" i="11"/>
  <c r="J16" i="11"/>
  <c r="I17" i="11"/>
  <c r="J17" i="11"/>
  <c r="I18" i="11"/>
  <c r="J18" i="11"/>
  <c r="I19" i="11"/>
  <c r="J19" i="11"/>
  <c r="I20" i="11"/>
  <c r="J20" i="11"/>
  <c r="I21" i="11"/>
  <c r="J21" i="11"/>
  <c r="I22" i="11"/>
  <c r="J22" i="11"/>
  <c r="I23" i="11"/>
  <c r="J23" i="11"/>
  <c r="E26" i="13"/>
  <c r="E26" i="1"/>
  <c r="J14" i="1"/>
  <c r="I14" i="1"/>
  <c r="K14" i="1" s="1"/>
  <c r="E31" i="10" l="1"/>
  <c r="R14" i="1" l="1"/>
  <c r="E10" i="11"/>
  <c r="E11" i="11"/>
  <c r="E12" i="11"/>
  <c r="E13" i="11"/>
  <c r="E14" i="11"/>
  <c r="E15" i="11"/>
  <c r="E16" i="11"/>
  <c r="E17" i="11"/>
  <c r="E18" i="11"/>
  <c r="E19" i="11"/>
  <c r="E20" i="11"/>
  <c r="E21" i="11"/>
  <c r="E22" i="11"/>
  <c r="E23" i="11"/>
  <c r="D10" i="11"/>
  <c r="D11" i="11"/>
  <c r="D12" i="11"/>
  <c r="D13" i="11"/>
  <c r="D14" i="11"/>
  <c r="D15" i="11"/>
  <c r="D16" i="11"/>
  <c r="D17" i="11"/>
  <c r="D18" i="11"/>
  <c r="D19" i="11"/>
  <c r="D20" i="11"/>
  <c r="D21" i="11"/>
  <c r="D22" i="11"/>
  <c r="D23" i="11"/>
  <c r="C10" i="11"/>
  <c r="C11" i="11"/>
  <c r="C12" i="11"/>
  <c r="C13" i="11"/>
  <c r="C14" i="11"/>
  <c r="C15" i="11"/>
  <c r="C16" i="11"/>
  <c r="C17" i="11"/>
  <c r="C18" i="11"/>
  <c r="C19" i="11"/>
  <c r="C20" i="11"/>
  <c r="C21" i="11"/>
  <c r="C22" i="11"/>
  <c r="C23" i="11"/>
  <c r="D9" i="11"/>
  <c r="D25" i="11" s="1"/>
  <c r="M16" i="10"/>
  <c r="M17" i="10"/>
  <c r="M18" i="10"/>
  <c r="M19" i="10"/>
  <c r="M20" i="10"/>
  <c r="M21" i="10"/>
  <c r="M22" i="10"/>
  <c r="M23" i="10"/>
  <c r="M24" i="10"/>
  <c r="K16" i="10"/>
  <c r="K17" i="10"/>
  <c r="K18" i="10"/>
  <c r="K19" i="10"/>
  <c r="L19" i="10" s="1"/>
  <c r="K20" i="10"/>
  <c r="L20" i="10" s="1"/>
  <c r="K21" i="10"/>
  <c r="K22" i="10"/>
  <c r="K23" i="10"/>
  <c r="K24" i="10"/>
  <c r="L16" i="10"/>
  <c r="L17" i="10"/>
  <c r="L18" i="10"/>
  <c r="L21" i="10"/>
  <c r="L22" i="10"/>
  <c r="L23" i="10"/>
  <c r="L24" i="10"/>
  <c r="O16" i="13"/>
  <c r="O17" i="13"/>
  <c r="O18" i="13"/>
  <c r="O19" i="13"/>
  <c r="O20" i="13"/>
  <c r="O21" i="13"/>
  <c r="O22" i="13"/>
  <c r="O23" i="13"/>
  <c r="O24" i="13"/>
  <c r="J12" i="13"/>
  <c r="J13" i="13"/>
  <c r="J14" i="13"/>
  <c r="J15" i="13"/>
  <c r="J16" i="13"/>
  <c r="R16" i="13" s="1"/>
  <c r="J17" i="13"/>
  <c r="K17" i="13" s="1"/>
  <c r="J18" i="13"/>
  <c r="J19" i="13"/>
  <c r="J20" i="13"/>
  <c r="J21" i="13"/>
  <c r="J22" i="13"/>
  <c r="R22" i="13" s="1"/>
  <c r="J23" i="13"/>
  <c r="K23" i="13" s="1"/>
  <c r="J24" i="13"/>
  <c r="I12" i="13"/>
  <c r="I13" i="13"/>
  <c r="I14" i="13"/>
  <c r="I15" i="13"/>
  <c r="K15" i="13" s="1"/>
  <c r="I16" i="13"/>
  <c r="I17" i="13"/>
  <c r="I18" i="13"/>
  <c r="K18" i="13" s="1"/>
  <c r="I19" i="13"/>
  <c r="K19" i="13" s="1"/>
  <c r="I20" i="13"/>
  <c r="I21" i="13"/>
  <c r="K21" i="13" s="1"/>
  <c r="I22" i="13"/>
  <c r="I23" i="13"/>
  <c r="I24" i="13"/>
  <c r="G12" i="13"/>
  <c r="G13" i="13"/>
  <c r="G14" i="13"/>
  <c r="H14" i="13" s="1"/>
  <c r="G15" i="13"/>
  <c r="H15" i="13" s="1"/>
  <c r="G16" i="13"/>
  <c r="G17" i="13"/>
  <c r="H17" i="13" s="1"/>
  <c r="G18" i="13"/>
  <c r="G19" i="13"/>
  <c r="G20" i="13"/>
  <c r="G21" i="13"/>
  <c r="H21" i="13" s="1"/>
  <c r="G22" i="13"/>
  <c r="G23" i="13"/>
  <c r="H23" i="13" s="1"/>
  <c r="G24" i="13"/>
  <c r="G11" i="13"/>
  <c r="I11" i="1"/>
  <c r="G11" i="1"/>
  <c r="J11" i="13"/>
  <c r="J26" i="13" s="1"/>
  <c r="I11" i="13"/>
  <c r="J11" i="1"/>
  <c r="D26" i="13"/>
  <c r="C26" i="13"/>
  <c r="N24" i="13"/>
  <c r="R24" i="13"/>
  <c r="K24" i="13"/>
  <c r="H24" i="13"/>
  <c r="F24" i="13"/>
  <c r="N23" i="13"/>
  <c r="R23" i="13"/>
  <c r="F23" i="13"/>
  <c r="N22" i="13"/>
  <c r="K22" i="13"/>
  <c r="H22" i="13"/>
  <c r="F22" i="13"/>
  <c r="N21" i="13"/>
  <c r="R21" i="13"/>
  <c r="F21" i="13"/>
  <c r="N20" i="13"/>
  <c r="R20" i="13"/>
  <c r="H20" i="13"/>
  <c r="F20" i="13"/>
  <c r="N19" i="13"/>
  <c r="R19" i="13"/>
  <c r="H19" i="13"/>
  <c r="F19" i="13"/>
  <c r="N18" i="13"/>
  <c r="R18" i="13"/>
  <c r="H18" i="13"/>
  <c r="F18" i="13"/>
  <c r="N17" i="13"/>
  <c r="R17" i="13"/>
  <c r="F17" i="13"/>
  <c r="N16" i="13"/>
  <c r="K16" i="13"/>
  <c r="H16" i="13"/>
  <c r="F16" i="13"/>
  <c r="N15" i="13"/>
  <c r="O15" i="13" s="1"/>
  <c r="R15" i="13"/>
  <c r="F15" i="13"/>
  <c r="N14" i="13"/>
  <c r="O14" i="13" s="1"/>
  <c r="R14" i="13"/>
  <c r="F14" i="13"/>
  <c r="N13" i="13"/>
  <c r="O13" i="13" s="1"/>
  <c r="R13" i="13"/>
  <c r="K13" i="13"/>
  <c r="H13" i="13"/>
  <c r="F13" i="13"/>
  <c r="N12" i="13"/>
  <c r="O12" i="13" s="1"/>
  <c r="R12" i="13"/>
  <c r="K12" i="13"/>
  <c r="H12" i="13"/>
  <c r="F12" i="13"/>
  <c r="N11" i="13"/>
  <c r="O11" i="13" s="1"/>
  <c r="Q11" i="13" s="1"/>
  <c r="F11" i="13"/>
  <c r="F26" i="13" s="1"/>
  <c r="S16" i="1"/>
  <c r="S17" i="1"/>
  <c r="S18" i="1"/>
  <c r="S19" i="1"/>
  <c r="S20" i="1"/>
  <c r="S21" i="1"/>
  <c r="S22" i="1"/>
  <c r="S23" i="1"/>
  <c r="S24" i="1"/>
  <c r="R16" i="1"/>
  <c r="R17" i="1"/>
  <c r="R18" i="1"/>
  <c r="R19" i="1"/>
  <c r="R20" i="1"/>
  <c r="R21" i="1"/>
  <c r="R22" i="1"/>
  <c r="R23" i="1"/>
  <c r="R24" i="1"/>
  <c r="J12" i="1"/>
  <c r="R12" i="1" s="1"/>
  <c r="J13" i="1"/>
  <c r="J15" i="1"/>
  <c r="J16" i="1"/>
  <c r="J17" i="1"/>
  <c r="J18" i="1"/>
  <c r="J19" i="1"/>
  <c r="K19" i="1" s="1"/>
  <c r="J20" i="1"/>
  <c r="J21" i="1"/>
  <c r="J22" i="1"/>
  <c r="J23" i="1"/>
  <c r="J24" i="1"/>
  <c r="K11" i="1"/>
  <c r="I12" i="1"/>
  <c r="K12" i="1" s="1"/>
  <c r="I13" i="1"/>
  <c r="I15" i="1"/>
  <c r="I16" i="1"/>
  <c r="I17" i="1"/>
  <c r="K17" i="1" s="1"/>
  <c r="I18" i="1"/>
  <c r="K18" i="1" s="1"/>
  <c r="I19" i="1"/>
  <c r="I20" i="1"/>
  <c r="I21" i="1"/>
  <c r="K21" i="1" s="1"/>
  <c r="I22" i="1"/>
  <c r="I23" i="1"/>
  <c r="K23" i="1" s="1"/>
  <c r="I24" i="1"/>
  <c r="K24" i="1" s="1"/>
  <c r="F12" i="1"/>
  <c r="F13" i="1"/>
  <c r="F14" i="1"/>
  <c r="F15" i="1"/>
  <c r="F16" i="1"/>
  <c r="F17" i="1"/>
  <c r="F18" i="1"/>
  <c r="F19" i="1"/>
  <c r="F20" i="1"/>
  <c r="F21" i="1"/>
  <c r="F22" i="1"/>
  <c r="F23" i="1"/>
  <c r="F24" i="1"/>
  <c r="F11" i="1"/>
  <c r="F26" i="1" s="1"/>
  <c r="F12" i="10"/>
  <c r="G12" i="10"/>
  <c r="H12" i="10"/>
  <c r="J12" i="10"/>
  <c r="K12" i="10" s="1"/>
  <c r="L12" i="10" s="1"/>
  <c r="F13" i="10"/>
  <c r="G13" i="10" s="1"/>
  <c r="H13" i="10" s="1"/>
  <c r="J13" i="10"/>
  <c r="K13" i="10" s="1"/>
  <c r="L13" i="10" s="1"/>
  <c r="F14" i="10"/>
  <c r="G14" i="10"/>
  <c r="H14" i="10"/>
  <c r="J14" i="10"/>
  <c r="K14" i="10" s="1"/>
  <c r="L14" i="10" s="1"/>
  <c r="F15" i="10"/>
  <c r="G15" i="10"/>
  <c r="H15" i="10"/>
  <c r="J15" i="10"/>
  <c r="K15" i="10" s="1"/>
  <c r="L15" i="10" s="1"/>
  <c r="F16" i="10"/>
  <c r="G16" i="10"/>
  <c r="H16" i="10"/>
  <c r="J16" i="10"/>
  <c r="F17" i="10"/>
  <c r="G17" i="10"/>
  <c r="H17" i="10"/>
  <c r="J17" i="10"/>
  <c r="F18" i="10"/>
  <c r="G18" i="10"/>
  <c r="H18" i="10"/>
  <c r="J18" i="10"/>
  <c r="F19" i="10"/>
  <c r="G19" i="10"/>
  <c r="H19" i="10"/>
  <c r="J19" i="10"/>
  <c r="F20" i="10"/>
  <c r="G20" i="10"/>
  <c r="H20" i="10"/>
  <c r="J20" i="10"/>
  <c r="F21" i="10"/>
  <c r="G21" i="10"/>
  <c r="H21" i="10"/>
  <c r="J21" i="10"/>
  <c r="F22" i="10"/>
  <c r="G22" i="10"/>
  <c r="H22" i="10"/>
  <c r="J22" i="10"/>
  <c r="F23" i="10"/>
  <c r="G23" i="10"/>
  <c r="H23" i="10"/>
  <c r="J23" i="10"/>
  <c r="F24" i="10"/>
  <c r="G24" i="10"/>
  <c r="H24" i="10"/>
  <c r="J24" i="10"/>
  <c r="M15" i="10" l="1"/>
  <c r="M14" i="10"/>
  <c r="M12" i="10"/>
  <c r="K15" i="1"/>
  <c r="R15" i="1"/>
  <c r="K13" i="1"/>
  <c r="R13" i="1"/>
  <c r="R11" i="1"/>
  <c r="J26" i="1"/>
  <c r="G22" i="11"/>
  <c r="G20" i="11"/>
  <c r="G19" i="11"/>
  <c r="G18" i="11"/>
  <c r="G17" i="11"/>
  <c r="G16" i="11"/>
  <c r="G15" i="11"/>
  <c r="G14" i="11"/>
  <c r="G13" i="11"/>
  <c r="G23" i="11"/>
  <c r="G21" i="11"/>
  <c r="M13" i="10"/>
  <c r="M23" i="11"/>
  <c r="M22" i="11"/>
  <c r="M21" i="11"/>
  <c r="M20" i="11"/>
  <c r="M19" i="11"/>
  <c r="M18" i="11"/>
  <c r="M17" i="11"/>
  <c r="M16" i="11"/>
  <c r="M15" i="11"/>
  <c r="M14" i="11"/>
  <c r="M13" i="11"/>
  <c r="G26" i="13"/>
  <c r="K20" i="13"/>
  <c r="L20" i="13" s="1"/>
  <c r="K14" i="13"/>
  <c r="I26" i="13"/>
  <c r="Q16" i="13"/>
  <c r="S16" i="13" s="1"/>
  <c r="L16" i="13"/>
  <c r="Q22" i="13"/>
  <c r="S22" i="13" s="1"/>
  <c r="L22" i="13"/>
  <c r="R26" i="13"/>
  <c r="Q15" i="13"/>
  <c r="S15" i="13" s="1"/>
  <c r="L15" i="13"/>
  <c r="Q21" i="13"/>
  <c r="S21" i="13" s="1"/>
  <c r="L21" i="13"/>
  <c r="O26" i="13"/>
  <c r="Q14" i="13"/>
  <c r="S14" i="13" s="1"/>
  <c r="L14" i="13"/>
  <c r="Q20" i="13"/>
  <c r="S20" i="13" s="1"/>
  <c r="Q13" i="13"/>
  <c r="S13" i="13" s="1"/>
  <c r="L13" i="13"/>
  <c r="Q19" i="13"/>
  <c r="S19" i="13" s="1"/>
  <c r="L19" i="13"/>
  <c r="Q12" i="13"/>
  <c r="S12" i="13" s="1"/>
  <c r="L12" i="13"/>
  <c r="Q18" i="13"/>
  <c r="S18" i="13" s="1"/>
  <c r="L18" i="13"/>
  <c r="Q24" i="13"/>
  <c r="S24" i="13" s="1"/>
  <c r="L24" i="13"/>
  <c r="Q17" i="13"/>
  <c r="S17" i="13" s="1"/>
  <c r="L17" i="13"/>
  <c r="Q23" i="13"/>
  <c r="S23" i="13" s="1"/>
  <c r="L23" i="13"/>
  <c r="K11" i="13"/>
  <c r="N26" i="13"/>
  <c r="K20" i="1"/>
  <c r="M12" i="11"/>
  <c r="K22" i="1"/>
  <c r="K16" i="1"/>
  <c r="J11" i="10"/>
  <c r="K11" i="10" s="1"/>
  <c r="L11" i="10" s="1"/>
  <c r="F11" i="10"/>
  <c r="G11" i="10" s="1"/>
  <c r="H11" i="10" s="1"/>
  <c r="H26" i="10" s="1"/>
  <c r="K29" i="11" s="1"/>
  <c r="C26" i="1"/>
  <c r="G12" i="1"/>
  <c r="H12" i="1" s="1"/>
  <c r="N12" i="1"/>
  <c r="O12" i="1" s="1"/>
  <c r="G13" i="1"/>
  <c r="H13" i="1" s="1"/>
  <c r="N13" i="1"/>
  <c r="O13" i="1" s="1"/>
  <c r="G14" i="1"/>
  <c r="H14" i="1" s="1"/>
  <c r="N14" i="1"/>
  <c r="O14" i="1" s="1"/>
  <c r="G15" i="1"/>
  <c r="H15" i="1" s="1"/>
  <c r="N15" i="1"/>
  <c r="O15" i="1" s="1"/>
  <c r="G16" i="1"/>
  <c r="H16" i="1" s="1"/>
  <c r="N16" i="1"/>
  <c r="O16" i="1" s="1"/>
  <c r="G17" i="1"/>
  <c r="H17" i="1"/>
  <c r="N17" i="1"/>
  <c r="O17" i="1" s="1"/>
  <c r="G18" i="1"/>
  <c r="H18" i="1" s="1"/>
  <c r="N18" i="1"/>
  <c r="O18" i="1" s="1"/>
  <c r="G19" i="1"/>
  <c r="H19" i="1" s="1"/>
  <c r="N19" i="1"/>
  <c r="O19" i="1" s="1"/>
  <c r="G20" i="1"/>
  <c r="H20" i="1" s="1"/>
  <c r="N20" i="1"/>
  <c r="O20" i="1" s="1"/>
  <c r="G21" i="1"/>
  <c r="H21" i="1" s="1"/>
  <c r="N21" i="1"/>
  <c r="O21" i="1" s="1"/>
  <c r="G22" i="1"/>
  <c r="H22" i="1" s="1"/>
  <c r="N22" i="1"/>
  <c r="O22" i="1" s="1"/>
  <c r="G23" i="1"/>
  <c r="H23" i="1" s="1"/>
  <c r="N23" i="1"/>
  <c r="O23" i="1" s="1"/>
  <c r="G24" i="1"/>
  <c r="H24" i="1" s="1"/>
  <c r="N24" i="1"/>
  <c r="O24" i="1" s="1"/>
  <c r="N11" i="1"/>
  <c r="O11" i="1" s="1"/>
  <c r="L26" i="10"/>
  <c r="K26" i="10"/>
  <c r="J26" i="10"/>
  <c r="D26" i="1"/>
  <c r="N42" i="7"/>
  <c r="K25" i="11" l="1"/>
  <c r="E9" i="11"/>
  <c r="E25" i="11" s="1"/>
  <c r="F26" i="10"/>
  <c r="G26" i="10"/>
  <c r="M11" i="10"/>
  <c r="M26" i="10" s="1"/>
  <c r="E29" i="11"/>
  <c r="K26" i="13"/>
  <c r="H26" i="13"/>
  <c r="E28" i="11" s="1"/>
  <c r="L11" i="13"/>
  <c r="L22" i="1"/>
  <c r="Q22" i="1"/>
  <c r="L19" i="1"/>
  <c r="Q19" i="1"/>
  <c r="L14" i="1"/>
  <c r="Q14" i="1"/>
  <c r="S14" i="1" s="1"/>
  <c r="L24" i="1"/>
  <c r="Q24" i="1"/>
  <c r="L21" i="1"/>
  <c r="Q21" i="1"/>
  <c r="L18" i="1"/>
  <c r="Q18" i="1"/>
  <c r="L15" i="1"/>
  <c r="Q15" i="1"/>
  <c r="S15" i="1" s="1"/>
  <c r="L23" i="1"/>
  <c r="Q23" i="1"/>
  <c r="L20" i="1"/>
  <c r="Q20" i="1"/>
  <c r="L17" i="1"/>
  <c r="Q17" i="1"/>
  <c r="L12" i="1"/>
  <c r="Q12" i="1"/>
  <c r="S12" i="1" s="1"/>
  <c r="L16" i="1"/>
  <c r="Q16" i="1"/>
  <c r="Q13" i="1"/>
  <c r="S13" i="1" s="1"/>
  <c r="G11" i="11"/>
  <c r="L13" i="1"/>
  <c r="I26" i="1"/>
  <c r="M10" i="11"/>
  <c r="G12" i="11"/>
  <c r="G10" i="11"/>
  <c r="M11" i="11"/>
  <c r="N26" i="1"/>
  <c r="G26" i="1"/>
  <c r="H11" i="1"/>
  <c r="Q11" i="1" s="1"/>
  <c r="S11" i="1" s="1"/>
  <c r="S26" i="1" s="1"/>
  <c r="L26" i="13" l="1"/>
  <c r="K28" i="11" s="1"/>
  <c r="J9" i="11"/>
  <c r="J25" i="11" s="1"/>
  <c r="Q26" i="13"/>
  <c r="S11" i="13"/>
  <c r="S26" i="13" s="1"/>
  <c r="O26" i="1"/>
  <c r="C9" i="11"/>
  <c r="L11" i="1"/>
  <c r="I9" i="11" s="1"/>
  <c r="I25" i="11" s="1"/>
  <c r="M9" i="11"/>
  <c r="K26" i="1"/>
  <c r="H26" i="1"/>
  <c r="E27" i="11" s="1"/>
  <c r="E30" i="11" s="1"/>
  <c r="G9" i="11" l="1"/>
  <c r="G25" i="11" s="1"/>
  <c r="C25" i="11"/>
  <c r="M25" i="11"/>
  <c r="Q26" i="1"/>
  <c r="R26" i="1"/>
  <c r="L26" i="1"/>
  <c r="K27" i="11" s="1"/>
  <c r="K30" i="11" s="1"/>
  <c r="K31" i="11"/>
  <c r="E31" i="1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<sst xmlns="http://schemas.openxmlformats.org/spreadsheetml/2006/main" count="274" uniqueCount="143">
  <si>
    <t>CPE et BC</t>
  </si>
  <si>
    <t>Calcul du montant de la rétroactivité à verser</t>
  </si>
  <si>
    <t>Poste</t>
  </si>
  <si>
    <t>Nom du personnel d'encadrement</t>
  </si>
  <si>
    <t>DA BC type 1</t>
  </si>
  <si>
    <t>DA BC type 2</t>
  </si>
  <si>
    <t>DG classe 2</t>
  </si>
  <si>
    <t>DG classe 1</t>
  </si>
  <si>
    <t>DG classe 3</t>
  </si>
  <si>
    <t>DG classe 4</t>
  </si>
  <si>
    <t>DG classe 5</t>
  </si>
  <si>
    <t>DA BC type 1 - 30 crédits</t>
  </si>
  <si>
    <t>DA BC type 2 - 30 crédits</t>
  </si>
  <si>
    <t>Rétro
Total</t>
  </si>
  <si>
    <t>Versée à l'employée</t>
  </si>
  <si>
    <t>Nb hrs
/jr</t>
  </si>
  <si>
    <t>Déterminer le nombre de jrs</t>
  </si>
  <si>
    <t>entre deux dates (aaaa-mm-jr)</t>
  </si>
  <si>
    <t>Nb de jr</t>
  </si>
  <si>
    <t>Le nb de jours travaillés dans la sem</t>
  </si>
  <si>
    <t>DG classe 6</t>
  </si>
  <si>
    <t>DG classe 7</t>
  </si>
  <si>
    <t>2023-2024</t>
  </si>
  <si>
    <t>2025-2026</t>
  </si>
  <si>
    <t>Cadre A</t>
  </si>
  <si>
    <t>Cadre B</t>
  </si>
  <si>
    <t>Cadre C</t>
  </si>
  <si>
    <t>Cadre D</t>
  </si>
  <si>
    <t>Nb jrs
rémunérés
en 25-26</t>
  </si>
  <si>
    <t>DAI type 1</t>
  </si>
  <si>
    <t>DAI type 1 - 30 crédits</t>
  </si>
  <si>
    <t>DAI type 2</t>
  </si>
  <si>
    <t>DAI type 2 - 30 crédits</t>
  </si>
  <si>
    <t>DAI type 3</t>
  </si>
  <si>
    <t>DAI type 3 - 30 crédits</t>
  </si>
  <si>
    <t>DAA</t>
  </si>
  <si>
    <t>DAA - 30 crédits</t>
  </si>
  <si>
    <t>Min</t>
  </si>
  <si>
    <t>Max</t>
  </si>
  <si>
    <t>Classe</t>
  </si>
  <si>
    <t>Synthèse des Rétro de 2023 à 2025</t>
  </si>
  <si>
    <r>
      <t xml:space="preserve">Poste
</t>
    </r>
    <r>
      <rPr>
        <b/>
        <sz val="8"/>
        <color rgb="FFC00000"/>
        <rFont val="Calibri"/>
        <family val="2"/>
        <scheme val="minor"/>
      </rPr>
      <t>(Sélectionner le bon poste dans les colonne B des 3 onglets de Rétro )</t>
    </r>
  </si>
  <si>
    <t>Rétro 23-24</t>
  </si>
  <si>
    <t>1/04/2022
au 
31/03/2023</t>
  </si>
  <si>
    <t>1/04/2023 
au 
31/03/2024 
(6%)</t>
  </si>
  <si>
    <t>1/04/2024
au 
31/03/2025
(2.8%)</t>
  </si>
  <si>
    <t>1/04/2025
au 
31/03/2026
(2.6%)</t>
  </si>
  <si>
    <t>1/04/2026
au 
31/03/2027
(2.5%)</t>
  </si>
  <si>
    <t>1/04/2027
au 
31/03/2028
(3.5%)</t>
  </si>
  <si>
    <t>DA</t>
  </si>
  <si>
    <t>DA Q</t>
  </si>
  <si>
    <t>DG</t>
  </si>
  <si>
    <t>Rémunération
(colonne 8 du RFA
2023-2024)</t>
  </si>
  <si>
    <t>Rémunération
(colonne 8 du RFA
2024-2025)</t>
  </si>
  <si>
    <t>Ajustement
salariale</t>
  </si>
  <si>
    <t>1er avril 2025
au 
31 mars 2026</t>
  </si>
  <si>
    <t>Rémunération
25-26 pour
calcul de la rétro
colonnes CxDxE</t>
  </si>
  <si>
    <t>Taux
horaire
25-26</t>
  </si>
  <si>
    <t xml:space="preserve">Le tableau est un modèle dynamique </t>
  </si>
  <si>
    <t xml:space="preserve">Étape 1 </t>
  </si>
  <si>
    <t xml:space="preserve">Il est important d’activer la modification lors de son ouverture </t>
  </si>
  <si>
    <t xml:space="preserve">Étape 2 </t>
  </si>
  <si>
    <t>Choisir l’onglet de l’année que vous souhaitez calculer</t>
  </si>
  <si>
    <t>Étape 3</t>
  </si>
  <si>
    <t>3.1   Inscrire le nom + prénom</t>
  </si>
  <si>
    <t>Étape 4</t>
  </si>
  <si>
    <t>Rétro 24-25</t>
  </si>
  <si>
    <t>Rétro-25-26</t>
  </si>
  <si>
    <t>Pour les onglets "Rétro 23-24" et "Rétro 24-25"</t>
  </si>
  <si>
    <t>Nom du 
personnel 
d'encadrement</t>
  </si>
  <si>
    <t>Utilisation de l'outil</t>
  </si>
  <si>
    <t>Rétro 25-26</t>
  </si>
  <si>
    <t>Étape 5</t>
  </si>
  <si>
    <t>5.1   Déterminer le nombre de jours</t>
  </si>
  <si>
    <t>*** Voir explication – Fonctionnement du fichier - Étape 5.</t>
  </si>
  <si>
    <t xml:space="preserve">Pour l'onglet "Rétro 25-26" </t>
  </si>
  <si>
    <t>Rémunération 
maximale selon
l'échelle du MF</t>
  </si>
  <si>
    <t>Total :</t>
  </si>
  <si>
    <t>Rémunération 25-26
après rétro
(colonne F)
x6%x2,8%x2,6%</t>
  </si>
  <si>
    <t>Rétro 
Ajustement
salariale 
(6%, 2,8%,2,6%)</t>
  </si>
  <si>
    <t>Rétro maximale 
selon l'échelle du MF</t>
  </si>
  <si>
    <t>Versée à l'employée selon colonne 8 - Entente</t>
  </si>
  <si>
    <t>Différence :</t>
  </si>
  <si>
    <t>Versée au CPE par le MF
selon max de l'échelle</t>
  </si>
  <si>
    <t>***  Voir explication – Fonctionnement du fichier, étape 5</t>
  </si>
  <si>
    <r>
      <t xml:space="preserve">Rémunération
(colonne 8.1 du RFA
2023-2024)
</t>
    </r>
    <r>
      <rPr>
        <b/>
        <sz val="8"/>
        <color rgb="FFFF0000"/>
        <rFont val="Calibri"/>
        <family val="2"/>
        <scheme val="minor"/>
      </rPr>
      <t>enlever prime
de développement
s'il y a lieu</t>
    </r>
  </si>
  <si>
    <t>Total
Rémunération
(colonne 8.1 du
RFA
2023-2024</t>
  </si>
  <si>
    <r>
      <t xml:space="preserve">Rémunération
(colonne 8.1 du RFA
2023-2024)
</t>
    </r>
    <r>
      <rPr>
        <b/>
        <sz val="8"/>
        <color rgb="FFFF0000"/>
        <rFont val="Calibri"/>
        <family val="2"/>
        <scheme val="minor"/>
      </rPr>
      <t>prime
de développement
uniquement</t>
    </r>
  </si>
  <si>
    <t>Rémunération
(colonne 8.1 du RFA
2023-2024)
après rétro
(colonne E) 
x 6%
Prime développement
uniquement</t>
  </si>
  <si>
    <t>colonne 8</t>
  </si>
  <si>
    <t>Rémunération 
maximale selon
l'échelle du MF
2023-2024</t>
  </si>
  <si>
    <t>Rétro
selon entente
(colonne 8.1 du RFA)
prime de 
développement
uniquement
J11 - E11</t>
  </si>
  <si>
    <t xml:space="preserve">Versée au CPE par le MF
</t>
  </si>
  <si>
    <t>TOTAL
rétro versée 
au CPE par le MFA
Q + R</t>
  </si>
  <si>
    <t>Rémunération
(colonne 8.1 du RFA
2023-2024)
après rétro
(colonne D) 
x 6%
moins prime 
développement</t>
  </si>
  <si>
    <t>Rétro 
(colonnes 8.1 
du RFA)
(6%)
I - D + J - E</t>
  </si>
  <si>
    <t>Rétro maximale 
payée en 23-24
par le MF
ajustement salariale
N  / 1.06 * 6%</t>
  </si>
  <si>
    <r>
      <t xml:space="preserve">Rémunération
(colonne 8.1 du RFA
2024-2025)
</t>
    </r>
    <r>
      <rPr>
        <b/>
        <sz val="8"/>
        <color rgb="FFFF0000"/>
        <rFont val="Calibri"/>
        <family val="2"/>
        <scheme val="minor"/>
      </rPr>
      <t>enlever prime
de développement
s'il y a lieu</t>
    </r>
  </si>
  <si>
    <r>
      <t xml:space="preserve">Rémunération
(colonne 8.1 du RFA
2024-2025)
</t>
    </r>
    <r>
      <rPr>
        <b/>
        <sz val="8"/>
        <color rgb="FFFF0000"/>
        <rFont val="Calibri"/>
        <family val="2"/>
        <scheme val="minor"/>
      </rPr>
      <t>prime
de développement
uniquement</t>
    </r>
  </si>
  <si>
    <t>Total
Rémunération
(colonne 8.1 du
RFA
2024-2025</t>
  </si>
  <si>
    <t>Rémunération 
maximale selon
l'échelle du MF
2024-2025</t>
  </si>
  <si>
    <t>Rétro
selon entente
(colonne 8.1 du RFA
2024-2025)
prime de 
développement
uniquement
J11 - E11</t>
  </si>
  <si>
    <t xml:space="preserve">Rémunération
(colonne 8 du RFA
2023-2024)
après rétro
(colonne C) 
x 6% </t>
  </si>
  <si>
    <t>Rémunération
(colonne 8 du RFA
2024-2025)
après rétro
(colonne C) 
x 6% x2.8%</t>
  </si>
  <si>
    <t>Rétro maximale 
payée en 24-25
par le MF
ajustement salariale
N  / 1.06/1.028
* 8.968%</t>
  </si>
  <si>
    <t xml:space="preserve">Versée au CPE 
par le MF
2024-2025
</t>
  </si>
  <si>
    <t>Rétro maximale par le MF
selon max de l'échelle</t>
  </si>
  <si>
    <t>TOTAL
rétro versée 
en 2024-2025
au CPE par le MF
Q + R</t>
  </si>
  <si>
    <t>Rémunération 
maximale selon
l'échelle du MF
en proportion
avec le nb jrs
rémunérés
(colonne E 
vs 261 jrs)</t>
  </si>
  <si>
    <t>TOTAL
rétro versée 
en 2025-2026
au CPE par le MF
le moindre de
H ou L</t>
  </si>
  <si>
    <t>MISE EN GARDE - IMPORTANT À LIRE AVANT DE DÉBUTER</t>
  </si>
  <si>
    <t>5.2   Récupérer l'information Nb de jr</t>
  </si>
  <si>
    <t>5.3  Aller sur la cellule de la colonne Nb jours (colonne E à la ligne du cadre)</t>
  </si>
  <si>
    <t>N'oubliez pas de vérifier le nombre de jours (dans le bas de l'onglet "Rétro 25-26")</t>
  </si>
  <si>
    <r>
      <t xml:space="preserve">Rémunération
(colonne 8.1 du RFA
2023-2024)
</t>
    </r>
    <r>
      <rPr>
        <b/>
        <sz val="10"/>
        <color rgb="FFFF0000"/>
        <rFont val="Calibri"/>
        <family val="2"/>
        <scheme val="minor"/>
      </rPr>
      <t>enlever prime
de développement
s'il y a lieu</t>
    </r>
  </si>
  <si>
    <r>
      <t xml:space="preserve">Rémunération
(colonne 8.1 du RFA
2023-2024)
</t>
    </r>
    <r>
      <rPr>
        <b/>
        <sz val="10"/>
        <color rgb="FFFF0000"/>
        <rFont val="Calibri"/>
        <family val="2"/>
        <scheme val="minor"/>
      </rPr>
      <t>prime
de développement
uniquement</t>
    </r>
  </si>
  <si>
    <t>3.2   Aller sur la cellule poste (ex. B:11)</t>
  </si>
  <si>
    <t>Pour les onglets "Rétro 23-24",  "Rétro 24-25",  "Rétro 25-26" et "Synthèse par cadre"</t>
  </si>
  <si>
    <t>4.2 Si une prime au développement a été versée, inscrivez-la en colonne E. Inscrivez les autres montants (ex. : montant forfaitaire rendement) en colonne D. Le total des colonnes D et E indiqué dans la colonne F doit correspondre au montant de la colonne 8.1 du RFA.</t>
  </si>
  <si>
    <t xml:space="preserve">TOTAL rétro versée par le CPE
(Colonne 8 du RFA
2023-2024)
Ajustement
salariale 
x6%
G-C </t>
  </si>
  <si>
    <t>TOTAL rétro versée 
par le CPE 
(Colonnes 8 + 8.1 du RFA 2023-2024)
Ajustement salariale 
6%
H + K</t>
  </si>
  <si>
    <t xml:space="preserve">Rétro 
(colonne 8 du RFA)
2024-2025
Ajustement
salariale 
x 6% x 2,8%
G-C </t>
  </si>
  <si>
    <t>Rétro 
(colonnes 8.1 
du RFA)
x 6% x 2.8%
I - D + J - E</t>
  </si>
  <si>
    <t>TOTAL rétro versée 
par le CPE 
(Colonnes 8 + 8.1 du RFA 2023-2024)
Ajustement salariale 
x 6% x 2.8%
H + K</t>
  </si>
  <si>
    <r>
      <t xml:space="preserve">Versée à l'employée selon colonne  8 + 8.1 
</t>
    </r>
    <r>
      <rPr>
        <b/>
        <sz val="11"/>
        <color rgb="FFFF0000"/>
        <rFont val="Calibri"/>
        <family val="2"/>
        <scheme val="minor"/>
      </rPr>
      <t>Pas dans l'Entente sauf prime de développement</t>
    </r>
  </si>
  <si>
    <t>Étape 6</t>
  </si>
  <si>
    <r>
      <t xml:space="preserve">Nom du personnel d'encadrement
</t>
    </r>
    <r>
      <rPr>
        <b/>
        <sz val="8"/>
        <color rgb="FFC00000"/>
        <rFont val="Calibri"/>
        <family val="2"/>
        <scheme val="minor"/>
      </rPr>
      <t>(Inscrire tous les noms dans les colonne A des 3 onglets de Rétro - doit être écrit de la même façon)</t>
    </r>
  </si>
  <si>
    <r>
      <t xml:space="preserve">6.1  Inscrire tous les noms dans la colonne A des trois onglets Rétro.
       </t>
    </r>
    <r>
      <rPr>
        <b/>
        <sz val="11"/>
        <color rgb="FFFF0000"/>
        <rFont val="Calibri"/>
        <family val="2"/>
        <scheme val="minor"/>
      </rPr>
      <t xml:space="preserve"> IMPORTANT </t>
    </r>
    <r>
      <rPr>
        <sz val="11"/>
        <color theme="1"/>
        <rFont val="Calibri"/>
        <family val="2"/>
        <scheme val="minor"/>
      </rPr>
      <t>: les noms doivent être inscrits exactement de la même façon dans chaque onglet pour que l’importation des données fonctionne.</t>
    </r>
  </si>
  <si>
    <r>
      <t xml:space="preserve">6.3  Une icône apparaîtra pour afficher la liste déroulante contenant tous les postes (classes et types). Sélectionnez le poste correspondant à la personne.
       </t>
    </r>
    <r>
      <rPr>
        <b/>
        <sz val="11"/>
        <color rgb="FFFF0000"/>
        <rFont val="Calibri"/>
        <family val="2"/>
        <scheme val="minor"/>
      </rPr>
      <t xml:space="preserve"> IMPORTANT :</t>
    </r>
    <r>
      <rPr>
        <sz val="11"/>
        <color theme="1"/>
        <rFont val="Calibri"/>
        <family val="2"/>
        <scheme val="minor"/>
      </rPr>
      <t xml:space="preserve"> si une personne a occupé plus d’un poste durant les années de référence pour la rétro, vous devez créer deux lignes — une par poste — et répéter le nom sur chacune d’elles.</t>
    </r>
  </si>
  <si>
    <t>4.1 Remblir les colonnes "c", "d" et "e" en indiquant les informations que vous retrouverez dans le rapport financier de l'année de référence.</t>
  </si>
  <si>
    <t>Pour l'onglet "Synthèse par cadre"</t>
  </si>
  <si>
    <t xml:space="preserve">Ex.: </t>
  </si>
  <si>
    <t>6.2   Aller sur la cellule poste (ex.: B:9)</t>
  </si>
  <si>
    <t>* L’outil de calcul 2025-2026 est basé sur un horaire de 37,5 h réparties sur 5 jours (7,5 h /jour). Ainsi, même si un cadre travaille 37,5 h sur 4 jours ou selon un horaire 9/10, il doit inscrire 7,5 h par jour, 5 jours/semaine dans l’outil. Ainsi, si le nombre d’heures ou de jours travaillés diffère, il faut proratiser selon cette base. Autrement, l’outil affichera un manque à gagner du MF qui ne correspondra pas à la réalité. Bien lire l'encadré MISE EN GARDE pour analyser si un nb de jours doit être retranché pour les vacances selon le contrat du cadre en vigueur.</t>
  </si>
  <si>
    <t>Nb de jrs</t>
  </si>
  <si>
    <t xml:space="preserve">3.3  Une icône apparaîtra, vous indiquant la liste déroulante où vous trouverez tous les postes (classes et types)  </t>
  </si>
  <si>
    <r>
      <t>L'outil comporte deux sections et est adaptable à la réalité de votre CPE/BC. 
Il s’adapte à ces deux situations : 
La 1</t>
    </r>
    <r>
      <rPr>
        <b/>
        <vertAlign val="superscript"/>
        <sz val="11"/>
        <rFont val="Calibri"/>
        <family val="2"/>
        <scheme val="minor"/>
      </rPr>
      <t>re</t>
    </r>
    <r>
      <rPr>
        <b/>
        <sz val="11"/>
        <rFont val="Calibri"/>
        <family val="2"/>
        <scheme val="minor"/>
      </rPr>
      <t xml:space="preserve"> section (entête orange):</t>
    </r>
    <r>
      <rPr>
        <sz val="11"/>
        <rFont val="Calibri"/>
        <family val="2"/>
        <scheme val="minor"/>
      </rPr>
      <t xml:space="preserve"> c’est selon le salaire réel du cadre, et ce, même s’il est au-dessus du maximum de la fourchette salariale applicable.
</t>
    </r>
    <r>
      <rPr>
        <b/>
        <sz val="11"/>
        <rFont val="Calibri"/>
        <family val="2"/>
        <scheme val="minor"/>
      </rPr>
      <t xml:space="preserve">
La 2</t>
    </r>
    <r>
      <rPr>
        <b/>
        <vertAlign val="superscript"/>
        <sz val="11"/>
        <rFont val="Calibri"/>
        <family val="2"/>
        <scheme val="minor"/>
      </rPr>
      <t>e</t>
    </r>
    <r>
      <rPr>
        <b/>
        <sz val="11"/>
        <rFont val="Calibri"/>
        <family val="2"/>
        <scheme val="minor"/>
      </rPr>
      <t xml:space="preserve"> section à droite (entête jaune): </t>
    </r>
    <r>
      <rPr>
        <sz val="11"/>
        <rFont val="Calibri"/>
        <family val="2"/>
        <scheme val="minor"/>
      </rPr>
      <t>c’est selon la subvention du Ministère qui sera versée au CPE par le Ministère, en tenant compte du maximum de la fourchette salariale applicable.</t>
    </r>
  </si>
  <si>
    <r>
      <t xml:space="preserve">Cet outil vous est fourni gracieusement par l'ACCPE pour faciliter le calcul des rétroactivités salariales des cadres conformément à l’entente de principe en vigueur.  Il ne constitue pas une source officielle et ne remplace pas les règles budgétaires ou les fourchettes salariales publiées par le ministère de la Famille (MF). Les fourchettes salariales utilisées dans ce fichier Excel proviennent des fourchettes salariales fournies par le Conseil du trésor lors de signature de l'entente de principe. La signature de l'entente finale est prévue pour le début de l'année 2026.
</t>
    </r>
    <r>
      <rPr>
        <b/>
        <sz val="11"/>
        <rFont val="Calibri"/>
        <family val="2"/>
        <scheme val="minor"/>
      </rPr>
      <t xml:space="preserve">Portée et limites :
</t>
    </r>
    <r>
      <rPr>
        <sz val="11"/>
        <rFont val="Calibri"/>
        <family val="2"/>
        <scheme val="minor"/>
      </rPr>
      <t xml:space="preserve">   •    Les calculs reposent sur des hypothèses basées sur les colonnes 8 du RFA et sur des fourchettes salariales non officielles. 
   •    Le salaire annuel de base exclut toute rémunération additionnelle (heures supplémentaires, bonis, primes fixes).
   •    L’outil permet le calcul des augmentations de la colonne 8.1 du RFA, mais le MF ne les financera pas, conformément à l’Entente, sauf pour la prime au développement.
   •    Pour calculer la subvention du MF sur la prime au développement, l’outil décompose la colonne 8.1 pour isoler la prime au développement et calculer la portion 
         financée par le MF. Dans les onglets Rétro 23-24 et Rétro 24-25, la colonne E indique le montant de la prime, et la colonne R présente la part financée par le MF.
   •    L'onglet Rétro 25-26 est basé sur une semaine de 37.5 hrs réparties sur 5 jours. Les horaires différents doivent être proratisés.
   •    Dans l’onglet Rétro 25-26, vous devez d’abord vérifier le traitement des vacances selon les contrats en vigueur dans votre CPE, afin de déterminer si le versement des   
         rétros doit être fait avec ou sans indemnités.
        </t>
    </r>
    <r>
      <rPr>
        <b/>
        <u/>
        <sz val="11"/>
        <rFont val="Calibri"/>
        <family val="2"/>
        <scheme val="minor"/>
      </rPr>
      <t xml:space="preserve"> Exemple :</t>
    </r>
    <r>
      <rPr>
        <sz val="11"/>
        <rFont val="Calibri"/>
        <family val="2"/>
        <scheme val="minor"/>
      </rPr>
      <t xml:space="preserve">
        Si l’indemnité de vacances est calculée en fonction du salaire gagné dans l’année de référence, les journées de vacances doivent être retirées du calcul. L’outil calcule le 
        nombre de jours entre deux dates (ex. : du 1</t>
    </r>
    <r>
      <rPr>
        <vertAlign val="superscript"/>
        <sz val="11"/>
        <rFont val="Calibri"/>
        <family val="2"/>
        <scheme val="minor"/>
      </rPr>
      <t>er</t>
    </r>
    <r>
      <rPr>
        <sz val="11"/>
        <rFont val="Calibri"/>
        <family val="2"/>
        <scheme val="minor"/>
      </rPr>
      <t xml:space="preserve"> avril au 7 décembre = 179 jours). Pour un emploi à temps plein avec 3 semaines de vacances basées sur le salaire gagné :
        179 jours − 15 jours = 164 jours à inscrire en colonne E pour l’employé. Dans cet exemple, le versement de la rétro 25-26 doit inclure les indemnités, mais pas celui des 
        années précédentes, puisque les RFA 23-24 et 24-25 ajustent déjà les heures en conséquence.
   •    Les calculs dépendent des informations saisies par l’utilisateur. Toute erreur dans les données d’entrée entraînera des résultats inexacts.
   •    L’outil est fourni « tel quel », sans garantie quant à l’exactitude, l’exhaustivité ou la pertinence des résultats pour une situation particulière.
</t>
    </r>
    <r>
      <rPr>
        <b/>
        <sz val="11"/>
        <rFont val="Calibri"/>
        <family val="2"/>
        <scheme val="minor"/>
      </rPr>
      <t xml:space="preserve">
Responsabilité :</t>
    </r>
    <r>
      <rPr>
        <sz val="11"/>
        <rFont val="Calibri"/>
        <family val="2"/>
        <scheme val="minor"/>
      </rPr>
      <t xml:space="preserve">
Chaque CPE/BC demeure responsable de la validation des calculs, de leur interprétation et doit s’assurer de leur conformité avec les dispositions légales et administratives en vigueur. L’Association des cadres des CPE ne peut être tenue responsable des écarts ou erreurs liés à l’utilisation de cet outil d’aide au calcul des rétroactivités salariales des cadres. Vous devrez ajuster les résultats dès que les données officielles seront disponibles.</t>
    </r>
  </si>
  <si>
    <t>Exemple</t>
  </si>
  <si>
    <t>Rémunération
(colonne 8.1 du RFA
2024-2025)
après rétro
(colonne D) 
x 6% x 2.8%
moins prime 
développement</t>
  </si>
  <si>
    <t>Rémunération
(colonne 8.1 du RFA
2024-2025)
après rétro
(colonne E) 
x 6% x 2.8%
Prime développement
uniquement</t>
  </si>
  <si>
    <t>2024-2025</t>
  </si>
  <si>
    <t>Rétro
selon entente
(colonne 8 du RFA)
le moindre
H ou 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</si>
</sst>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5" x14ac:knownFonts="1">
    <font>
      <sz val="11"/>
      <color theme="1"/>
      <name val="Calibri"/>
      <family val="2"/>
      <scheme val="minor"/>
    </font>
    <font>
      <sz val="11"/>
      <color theme="0"/>
      <name val="Calibri"/>
      <family val="2"/>
      <scheme val="minor"/>
    </font>
    <font>
      <sz val="8"/>
      <color theme="1"/>
      <name val="Calibri"/>
      <family val="2"/>
      <scheme val="minor"/>
    </font>
    <font>
      <sz val="11"/>
      <name val="Calibri"/>
      <family val="2"/>
      <scheme val="minor"/>
    </font>
    <font>
      <sz val="8"/>
      <name val="Calibri"/>
      <family val="2"/>
      <scheme val="minor"/>
    </font>
    <font>
      <b/>
      <sz val="11"/>
      <color theme="1"/>
      <name val="Calibri"/>
      <family val="2"/>
      <scheme val="minor"/>
    </font>
    <font>
      <b/>
      <sz val="8"/>
      <color theme="1"/>
      <name val="Calibri"/>
      <family val="2"/>
      <scheme val="minor"/>
    </font>
    <font>
      <sz val="8"/>
      <color rgb="FF1E1E1E"/>
      <name val="Segoe UI"/>
      <family val="2"/>
    </font>
    <font>
      <b/>
      <sz val="16"/>
      <color theme="1"/>
      <name val="Calibri"/>
      <family val="2"/>
      <scheme val="minor"/>
    </font>
    <font>
      <b/>
      <sz val="8"/>
      <color rgb="FFC00000"/>
      <name val="Calibri"/>
      <family val="2"/>
      <scheme val="minor"/>
    </font>
    <font>
      <sz val="11"/>
      <color rgb="FF000000"/>
      <name val="Calibri"/>
      <family val="2"/>
      <scheme val="minor"/>
    </font>
    <font>
      <b/>
      <u/>
      <sz val="11"/>
      <color theme="1"/>
      <name val="Calibri"/>
      <family val="2"/>
      <scheme val="minor"/>
    </font>
    <font>
      <sz val="11"/>
      <color theme="0"/>
      <name val="Aptos"/>
      <family val="2"/>
    </font>
    <font>
      <b/>
      <sz val="8"/>
      <color rgb="FFFF0000"/>
      <name val="Calibri"/>
      <family val="2"/>
      <scheme val="minor"/>
    </font>
    <font>
      <b/>
      <sz val="11"/>
      <color rgb="FFFF0000"/>
      <name val="Calibri"/>
      <family val="2"/>
      <scheme val="minor"/>
    </font>
    <font>
      <b/>
      <u/>
      <sz val="12"/>
      <color rgb="FFFF0000"/>
      <name val="Calibri"/>
      <family val="2"/>
      <scheme val="minor"/>
    </font>
    <font>
      <sz val="12"/>
      <color theme="1"/>
      <name val="Calibri"/>
      <family val="2"/>
      <scheme val="minor"/>
    </font>
    <font>
      <sz val="11"/>
      <color rgb="FF1E1E1E"/>
      <name val="Calibri"/>
      <family val="2"/>
      <scheme val="minor"/>
    </font>
    <font>
      <b/>
      <sz val="11"/>
      <name val="Calibri"/>
      <family val="2"/>
      <scheme val="minor"/>
    </font>
    <font>
      <b/>
      <sz val="10"/>
      <color theme="1"/>
      <name val="Calibri"/>
      <family val="2"/>
      <scheme val="minor"/>
    </font>
    <font>
      <b/>
      <sz val="10"/>
      <color rgb="FFFF0000"/>
      <name val="Calibri"/>
      <family val="2"/>
      <scheme val="minor"/>
    </font>
    <font>
      <b/>
      <sz val="11"/>
      <color rgb="FFC00000"/>
      <name val="Calibri"/>
      <family val="2"/>
      <scheme val="minor"/>
    </font>
    <font>
      <b/>
      <u/>
      <sz val="11"/>
      <name val="Calibri"/>
      <family val="2"/>
      <scheme val="minor"/>
    </font>
    <font>
      <b/>
      <vertAlign val="superscript"/>
      <sz val="11"/>
      <name val="Calibri"/>
      <family val="2"/>
      <scheme val="minor"/>
    </font>
    <font>
      <vertAlign val="superscript"/>
      <sz val="11"/>
      <name val="Calibri"/>
      <family val="2"/>
      <scheme val="minor"/>
    </font>
  </fonts>
  <fills count="14">
    <fill>
      <patternFill patternType="none"/>
    </fill>
    <fill>
      <patternFill patternType="gray125"/>
    </fill>
    <fill>
      <patternFill patternType="solid">
        <fgColor theme="5" tint="0.39997558519241921"/>
        <bgColor indexed="64"/>
      </patternFill>
    </fill>
    <fill>
      <patternFill patternType="solid">
        <fgColor theme="2"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FFFF99"/>
        <bgColor indexed="64"/>
      </patternFill>
    </fill>
    <fill>
      <patternFill patternType="solid">
        <fgColor theme="4" tint="0.59999389629810485"/>
        <bgColor indexed="64"/>
      </patternFill>
    </fill>
    <fill>
      <patternFill patternType="solid">
        <fgColor rgb="FFCCA29A"/>
        <bgColor indexed="64"/>
      </patternFill>
    </fill>
    <fill>
      <patternFill patternType="solid">
        <fgColor theme="0"/>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FF00"/>
        <bgColor indexed="64"/>
      </patternFill>
    </fill>
  </fills>
  <borders count="66">
    <border>
      <left/>
      <right/>
      <top/>
      <bottom/>
      <diagonal/>
    </border>
    <border>
      <left/>
      <right/>
      <top/>
      <bottom style="thin">
        <color theme="0"/>
      </bottom>
      <diagonal/>
    </border>
    <border>
      <left/>
      <right/>
      <top style="thin">
        <color theme="0"/>
      </top>
      <bottom/>
      <diagonal/>
    </border>
    <border>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4" tint="-0.24994659260841701"/>
      </left>
      <right/>
      <top/>
      <bottom/>
      <diagonal/>
    </border>
    <border>
      <left/>
      <right style="thick">
        <color theme="4" tint="-0.24994659260841701"/>
      </right>
      <top style="thick">
        <color theme="4" tint="-0.24994659260841701"/>
      </top>
      <bottom/>
      <diagonal/>
    </border>
    <border>
      <left/>
      <right style="thick">
        <color theme="4" tint="-0.24994659260841701"/>
      </right>
      <top/>
      <bottom/>
      <diagonal/>
    </border>
    <border>
      <left style="thick">
        <color theme="4" tint="-0.24994659260841701"/>
      </left>
      <right/>
      <top/>
      <bottom style="thick">
        <color theme="4" tint="-0.24994659260841701"/>
      </bottom>
      <diagonal/>
    </border>
    <border>
      <left/>
      <right/>
      <top/>
      <bottom style="thick">
        <color theme="4" tint="-0.24994659260841701"/>
      </bottom>
      <diagonal/>
    </border>
    <border>
      <left/>
      <right style="thick">
        <color theme="4" tint="-0.24994659260841701"/>
      </right>
      <top/>
      <bottom style="thick">
        <color theme="4" tint="-0.24994659260841701"/>
      </bottom>
      <diagonal/>
    </border>
    <border>
      <left style="thick">
        <color theme="4" tint="-0.24994659260841701"/>
      </left>
      <right/>
      <top style="thick">
        <color theme="4" tint="-0.24994659260841701"/>
      </top>
      <bottom/>
      <diagonal/>
    </border>
    <border>
      <left/>
      <right/>
      <top style="thick">
        <color theme="4" tint="-0.24994659260841701"/>
      </top>
      <bottom/>
      <diagonal/>
    </border>
    <border>
      <left style="double">
        <color auto="1"/>
      </left>
      <right style="thin">
        <color auto="1"/>
      </right>
      <top style="double">
        <color auto="1"/>
      </top>
      <bottom/>
      <diagonal/>
    </border>
    <border>
      <left style="double">
        <color auto="1"/>
      </left>
      <right style="thin">
        <color auto="1"/>
      </right>
      <top/>
      <bottom style="double">
        <color auto="1"/>
      </bottom>
      <diagonal/>
    </border>
    <border>
      <left/>
      <right/>
      <top/>
      <bottom style="double">
        <color auto="1"/>
      </bottom>
      <diagonal/>
    </border>
    <border>
      <left style="thin">
        <color auto="1"/>
      </left>
      <right style="double">
        <color auto="1"/>
      </right>
      <top style="double">
        <color auto="1"/>
      </top>
      <bottom/>
      <diagonal/>
    </border>
    <border>
      <left style="thin">
        <color auto="1"/>
      </left>
      <right style="double">
        <color auto="1"/>
      </right>
      <top/>
      <bottom style="double">
        <color auto="1"/>
      </bottom>
      <diagonal/>
    </border>
    <border>
      <left style="thin">
        <color auto="1"/>
      </left>
      <right/>
      <top style="thin">
        <color indexed="64"/>
      </top>
      <bottom style="thin">
        <color indexed="64"/>
      </bottom>
      <diagonal/>
    </border>
    <border>
      <left/>
      <right style="double">
        <color auto="1"/>
      </right>
      <top style="thin">
        <color auto="1"/>
      </top>
      <bottom/>
      <diagonal/>
    </border>
    <border>
      <left/>
      <right style="double">
        <color auto="1"/>
      </right>
      <top/>
      <bottom style="thin">
        <color auto="1"/>
      </bottom>
      <diagonal/>
    </border>
    <border>
      <left style="double">
        <color indexed="64"/>
      </left>
      <right style="thin">
        <color auto="1"/>
      </right>
      <top style="double">
        <color indexed="64"/>
      </top>
      <bottom style="thin">
        <color indexed="64"/>
      </bottom>
      <diagonal/>
    </border>
    <border>
      <left style="thin">
        <color auto="1"/>
      </left>
      <right style="double">
        <color indexed="64"/>
      </right>
      <top style="double">
        <color indexed="64"/>
      </top>
      <bottom style="thin">
        <color indexed="64"/>
      </bottom>
      <diagonal/>
    </border>
    <border>
      <left style="double">
        <color indexed="64"/>
      </left>
      <right style="thin">
        <color auto="1"/>
      </right>
      <top style="thin">
        <color indexed="64"/>
      </top>
      <bottom style="thin">
        <color indexed="64"/>
      </bottom>
      <diagonal/>
    </border>
    <border>
      <left style="thin">
        <color auto="1"/>
      </left>
      <right style="double">
        <color indexed="64"/>
      </right>
      <top style="thin">
        <color indexed="64"/>
      </top>
      <bottom style="thin">
        <color indexed="64"/>
      </bottom>
      <diagonal/>
    </border>
    <border>
      <left style="double">
        <color indexed="64"/>
      </left>
      <right style="thin">
        <color auto="1"/>
      </right>
      <top style="thin">
        <color indexed="64"/>
      </top>
      <bottom style="double">
        <color indexed="64"/>
      </bottom>
      <diagonal/>
    </border>
    <border>
      <left style="thin">
        <color auto="1"/>
      </left>
      <right style="double">
        <color indexed="64"/>
      </right>
      <top style="thin">
        <color indexed="64"/>
      </top>
      <bottom style="double">
        <color indexed="64"/>
      </bottom>
      <diagonal/>
    </border>
    <border>
      <left style="thin">
        <color auto="1"/>
      </left>
      <right style="thin">
        <color auto="1"/>
      </right>
      <top style="double">
        <color indexed="64"/>
      </top>
      <bottom style="thin">
        <color indexed="64"/>
      </bottom>
      <diagonal/>
    </border>
    <border>
      <left style="thin">
        <color auto="1"/>
      </left>
      <right style="thin">
        <color auto="1"/>
      </right>
      <top style="thin">
        <color indexed="64"/>
      </top>
      <bottom style="double">
        <color indexed="64"/>
      </bottom>
      <diagonal/>
    </border>
    <border>
      <left style="thin">
        <color auto="1"/>
      </left>
      <right style="thin">
        <color auto="1"/>
      </right>
      <top style="double">
        <color auto="1"/>
      </top>
      <bottom/>
      <diagonal/>
    </border>
    <border>
      <left style="thin">
        <color auto="1"/>
      </left>
      <right style="thin">
        <color auto="1"/>
      </right>
      <top/>
      <bottom style="double">
        <color auto="1"/>
      </bottom>
      <diagonal/>
    </border>
    <border>
      <left style="double">
        <color auto="1"/>
      </left>
      <right style="double">
        <color auto="1"/>
      </right>
      <top style="double">
        <color auto="1"/>
      </top>
      <bottom/>
      <diagonal/>
    </border>
    <border>
      <left style="double">
        <color auto="1"/>
      </left>
      <right style="double">
        <color auto="1"/>
      </right>
      <top/>
      <bottom style="double">
        <color auto="1"/>
      </bottom>
      <diagonal/>
    </border>
    <border>
      <left style="double">
        <color auto="1"/>
      </left>
      <right style="double">
        <color auto="1"/>
      </right>
      <top style="double">
        <color auto="1"/>
      </top>
      <bottom style="thin">
        <color indexed="64"/>
      </bottom>
      <diagonal/>
    </border>
    <border>
      <left style="double">
        <color auto="1"/>
      </left>
      <right style="double">
        <color auto="1"/>
      </right>
      <top style="thin">
        <color indexed="64"/>
      </top>
      <bottom style="thin">
        <color indexed="64"/>
      </bottom>
      <diagonal/>
    </border>
    <border>
      <left style="double">
        <color auto="1"/>
      </left>
      <right style="double">
        <color auto="1"/>
      </right>
      <top style="thin">
        <color indexed="64"/>
      </top>
      <bottom style="double">
        <color auto="1"/>
      </bottom>
      <diagonal/>
    </border>
    <border>
      <left/>
      <right/>
      <top style="thin">
        <color indexed="64"/>
      </top>
      <bottom style="thin">
        <color indexed="64"/>
      </bottom>
      <diagonal/>
    </border>
    <border>
      <left/>
      <right/>
      <top style="thick">
        <color rgb="FFFF0000"/>
      </top>
      <bottom/>
      <diagonal/>
    </border>
    <border>
      <left style="thick">
        <color rgb="FFFF0000"/>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style="double">
        <color auto="1"/>
      </right>
      <top style="double">
        <color auto="1"/>
      </top>
      <bottom/>
      <diagonal/>
    </border>
    <border>
      <left/>
      <right style="double">
        <color auto="1"/>
      </right>
      <top style="thin">
        <color indexed="64"/>
      </top>
      <bottom style="thin">
        <color indexed="64"/>
      </bottom>
      <diagonal/>
    </border>
    <border>
      <left/>
      <right style="double">
        <color auto="1"/>
      </right>
      <top style="thin">
        <color indexed="64"/>
      </top>
      <bottom style="double">
        <color auto="1"/>
      </bottom>
      <diagonal/>
    </border>
    <border>
      <left/>
      <right style="double">
        <color auto="1"/>
      </right>
      <top/>
      <bottom style="double">
        <color auto="1"/>
      </bottom>
      <diagonal/>
    </border>
    <border>
      <left/>
      <right style="double">
        <color auto="1"/>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style="double">
        <color auto="1"/>
      </left>
      <right/>
      <top style="double">
        <color auto="1"/>
      </top>
      <bottom/>
      <diagonal/>
    </border>
    <border>
      <left style="double">
        <color auto="1"/>
      </left>
      <right/>
      <top/>
      <bottom style="double">
        <color auto="1"/>
      </bottom>
      <diagonal/>
    </border>
  </borders>
  <cellStyleXfs count="1">
    <xf numFmtId="0" fontId="0" fillId="0" borderId="0"/>
  </cellStyleXfs>
  <cellXfs count="222">
    <xf numFmtId="0" fontId="0" fillId="0" borderId="0" xfId="0"/>
    <xf numFmtId="3" fontId="0" fillId="0" borderId="0" xfId="0" applyNumberFormat="1"/>
    <xf numFmtId="0" fontId="0" fillId="0" borderId="0" xfId="0" applyProtection="1">
      <protection hidden="1"/>
    </xf>
    <xf numFmtId="4" fontId="0" fillId="0" borderId="0" xfId="0" applyNumberFormat="1"/>
    <xf numFmtId="4" fontId="0" fillId="0" borderId="0" xfId="0" applyNumberFormat="1" applyProtection="1">
      <protection hidden="1"/>
    </xf>
    <xf numFmtId="4" fontId="3" fillId="0" borderId="0" xfId="0" applyNumberFormat="1" applyFont="1" applyProtection="1">
      <protection hidden="1"/>
    </xf>
    <xf numFmtId="0" fontId="2" fillId="0" borderId="9" xfId="0" applyFont="1" applyBorder="1"/>
    <xf numFmtId="0" fontId="2" fillId="0" borderId="10" xfId="0" applyFont="1" applyBorder="1"/>
    <xf numFmtId="0" fontId="2" fillId="0" borderId="7" xfId="0" applyFont="1" applyBorder="1"/>
    <xf numFmtId="0" fontId="2" fillId="0" borderId="11" xfId="0" applyFont="1" applyBorder="1"/>
    <xf numFmtId="0" fontId="2" fillId="0" borderId="12" xfId="0" applyFont="1" applyBorder="1"/>
    <xf numFmtId="0" fontId="2" fillId="0" borderId="0" xfId="0" applyFont="1"/>
    <xf numFmtId="0" fontId="0" fillId="0" borderId="8" xfId="0" applyBorder="1"/>
    <xf numFmtId="0" fontId="0" fillId="0" borderId="13" xfId="0" applyBorder="1"/>
    <xf numFmtId="0" fontId="0" fillId="0" borderId="14" xfId="0" applyBorder="1"/>
    <xf numFmtId="0" fontId="3" fillId="7" borderId="1" xfId="0" applyFont="1" applyFill="1" applyBorder="1" applyProtection="1">
      <protection locked="0"/>
    </xf>
    <xf numFmtId="0" fontId="0" fillId="7" borderId="3" xfId="0" applyFill="1" applyBorder="1" applyProtection="1">
      <protection locked="0"/>
    </xf>
    <xf numFmtId="0" fontId="0" fillId="7" borderId="0" xfId="0" applyFill="1" applyProtection="1">
      <protection locked="0"/>
    </xf>
    <xf numFmtId="0" fontId="0" fillId="7" borderId="2" xfId="0" applyFill="1" applyBorder="1" applyProtection="1">
      <protection locked="0"/>
    </xf>
    <xf numFmtId="0" fontId="6" fillId="2" borderId="0" xfId="0" applyFont="1" applyFill="1" applyAlignment="1" applyProtection="1">
      <alignment horizontal="center" vertical="center" wrapText="1"/>
      <protection hidden="1"/>
    </xf>
    <xf numFmtId="0" fontId="0" fillId="0" borderId="0" xfId="0" applyAlignment="1">
      <alignment horizontal="center"/>
    </xf>
    <xf numFmtId="0" fontId="0" fillId="0" borderId="0" xfId="0" applyAlignment="1">
      <alignment vertical="center"/>
    </xf>
    <xf numFmtId="0" fontId="5" fillId="0" borderId="15" xfId="0" applyFont="1" applyBorder="1" applyAlignment="1">
      <alignment horizontal="center" vertical="center"/>
    </xf>
    <xf numFmtId="3" fontId="5" fillId="0" borderId="16" xfId="0" applyNumberFormat="1" applyFont="1" applyBorder="1" applyAlignment="1">
      <alignment horizontal="center" wrapText="1"/>
    </xf>
    <xf numFmtId="3" fontId="5" fillId="0" borderId="17" xfId="0" applyNumberFormat="1" applyFont="1" applyBorder="1" applyAlignment="1">
      <alignment horizontal="center" wrapText="1"/>
    </xf>
    <xf numFmtId="0" fontId="5" fillId="0" borderId="18" xfId="0" applyFont="1" applyBorder="1" applyAlignment="1">
      <alignment horizontal="center" vertical="center"/>
    </xf>
    <xf numFmtId="3" fontId="0" fillId="0" borderId="0" xfId="0" applyNumberFormat="1" applyAlignment="1">
      <alignment horizontal="center"/>
    </xf>
    <xf numFmtId="3" fontId="0" fillId="8" borderId="20" xfId="0" applyNumberFormat="1" applyFill="1" applyBorder="1" applyAlignment="1">
      <alignment horizontal="center"/>
    </xf>
    <xf numFmtId="0" fontId="0" fillId="0" borderId="18" xfId="0" applyBorder="1"/>
    <xf numFmtId="0" fontId="5" fillId="0" borderId="21" xfId="0" applyFont="1" applyBorder="1" applyAlignment="1">
      <alignment horizontal="center" vertical="center"/>
    </xf>
    <xf numFmtId="3" fontId="0" fillId="5" borderId="22" xfId="0" applyNumberFormat="1" applyFill="1" applyBorder="1" applyAlignment="1">
      <alignment horizontal="center"/>
    </xf>
    <xf numFmtId="3" fontId="0" fillId="8" borderId="22" xfId="0" applyNumberFormat="1" applyFill="1" applyBorder="1" applyAlignment="1">
      <alignment horizontal="center"/>
    </xf>
    <xf numFmtId="3" fontId="0" fillId="8" borderId="23" xfId="0" applyNumberFormat="1" applyFill="1" applyBorder="1" applyAlignment="1">
      <alignment horizontal="center"/>
    </xf>
    <xf numFmtId="0" fontId="5" fillId="0" borderId="24" xfId="0" applyFont="1" applyBorder="1" applyAlignment="1">
      <alignment horizontal="center" vertical="center"/>
    </xf>
    <xf numFmtId="3" fontId="0" fillId="5" borderId="25" xfId="0" applyNumberFormat="1" applyFill="1" applyBorder="1" applyAlignment="1">
      <alignment horizontal="center"/>
    </xf>
    <xf numFmtId="3" fontId="0" fillId="0" borderId="25" xfId="0" applyNumberFormat="1" applyBorder="1" applyAlignment="1">
      <alignment horizontal="center"/>
    </xf>
    <xf numFmtId="0" fontId="5" fillId="0" borderId="24" xfId="0" applyFont="1" applyBorder="1" applyAlignment="1">
      <alignment horizontal="center" vertical="center" wrapText="1"/>
    </xf>
    <xf numFmtId="0" fontId="5" fillId="0" borderId="18" xfId="0" applyFont="1" applyBorder="1" applyAlignment="1">
      <alignment horizontal="center" vertical="center" wrapText="1"/>
    </xf>
    <xf numFmtId="0" fontId="6" fillId="6" borderId="0" xfId="0" applyFont="1" applyFill="1" applyAlignment="1" applyProtection="1">
      <alignment horizontal="center" vertical="center" wrapText="1"/>
      <protection hidden="1"/>
    </xf>
    <xf numFmtId="0" fontId="5" fillId="0" borderId="0" xfId="0" applyFont="1" applyAlignment="1">
      <alignment horizontal="center" vertical="center" wrapText="1"/>
    </xf>
    <xf numFmtId="3" fontId="0" fillId="5" borderId="0" xfId="0" applyNumberFormat="1" applyFill="1" applyAlignment="1">
      <alignment horizontal="center"/>
    </xf>
    <xf numFmtId="3" fontId="0" fillId="8" borderId="0" xfId="0" applyNumberFormat="1" applyFill="1" applyAlignment="1">
      <alignment horizontal="center"/>
    </xf>
    <xf numFmtId="0" fontId="0" fillId="5" borderId="0" xfId="0" applyFill="1" applyAlignment="1">
      <alignment horizontal="center"/>
    </xf>
    <xf numFmtId="3" fontId="0" fillId="0" borderId="22" xfId="0" applyNumberFormat="1" applyBorder="1" applyAlignment="1">
      <alignment horizontal="center"/>
    </xf>
    <xf numFmtId="0" fontId="8" fillId="0" borderId="15" xfId="0" applyFont="1" applyBorder="1" applyAlignment="1">
      <alignment vertical="center" wrapText="1"/>
    </xf>
    <xf numFmtId="0" fontId="8" fillId="0" borderId="16" xfId="0" applyFont="1" applyBorder="1" applyAlignment="1">
      <alignment vertical="center" wrapText="1"/>
    </xf>
    <xf numFmtId="0" fontId="8" fillId="0" borderId="17" xfId="0" applyFont="1" applyBorder="1" applyAlignment="1">
      <alignment vertical="center" wrapText="1"/>
    </xf>
    <xf numFmtId="3" fontId="5" fillId="8" borderId="16" xfId="0" applyNumberFormat="1" applyFont="1" applyFill="1" applyBorder="1" applyAlignment="1">
      <alignment horizontal="center" wrapText="1"/>
    </xf>
    <xf numFmtId="3" fontId="5" fillId="8" borderId="17" xfId="0" applyNumberFormat="1" applyFont="1" applyFill="1" applyBorder="1" applyAlignment="1">
      <alignment horizontal="center" wrapText="1"/>
    </xf>
    <xf numFmtId="0" fontId="5" fillId="0" borderId="21" xfId="0" applyFont="1" applyBorder="1" applyAlignment="1">
      <alignment horizontal="center" vertical="center" wrapText="1"/>
    </xf>
    <xf numFmtId="3" fontId="0" fillId="8" borderId="25" xfId="0" applyNumberFormat="1" applyFill="1" applyBorder="1" applyAlignment="1">
      <alignment horizontal="center"/>
    </xf>
    <xf numFmtId="3" fontId="0" fillId="8" borderId="19" xfId="0" applyNumberFormat="1" applyFill="1" applyBorder="1" applyAlignment="1">
      <alignment horizontal="center"/>
    </xf>
    <xf numFmtId="0" fontId="5" fillId="5" borderId="15" xfId="0" applyFont="1" applyFill="1" applyBorder="1" applyAlignment="1">
      <alignment horizontal="left" wrapText="1"/>
    </xf>
    <xf numFmtId="0" fontId="5" fillId="5" borderId="17" xfId="0" applyFont="1" applyFill="1" applyBorder="1" applyAlignment="1">
      <alignment wrapText="1"/>
    </xf>
    <xf numFmtId="3" fontId="5" fillId="0" borderId="15" xfId="0" applyNumberFormat="1" applyFont="1" applyBorder="1" applyAlignment="1">
      <alignment horizontal="center" wrapText="1"/>
    </xf>
    <xf numFmtId="3" fontId="0" fillId="5" borderId="18" xfId="0" applyNumberFormat="1" applyFill="1" applyBorder="1" applyAlignment="1">
      <alignment horizontal="center"/>
    </xf>
    <xf numFmtId="3" fontId="0" fillId="5" borderId="20" xfId="0" applyNumberFormat="1" applyFill="1" applyBorder="1" applyAlignment="1">
      <alignment horizontal="center"/>
    </xf>
    <xf numFmtId="0" fontId="0" fillId="5" borderId="18" xfId="0" applyFill="1" applyBorder="1" applyAlignment="1">
      <alignment horizontal="center"/>
    </xf>
    <xf numFmtId="0" fontId="0" fillId="5" borderId="20" xfId="0" applyFill="1" applyBorder="1" applyAlignment="1">
      <alignment horizontal="center"/>
    </xf>
    <xf numFmtId="3" fontId="0" fillId="5" borderId="21" xfId="0" applyNumberFormat="1" applyFill="1" applyBorder="1" applyAlignment="1">
      <alignment horizontal="center"/>
    </xf>
    <xf numFmtId="3" fontId="0" fillId="5" borderId="23" xfId="0" applyNumberFormat="1" applyFill="1" applyBorder="1" applyAlignment="1">
      <alignment horizontal="center"/>
    </xf>
    <xf numFmtId="3" fontId="5" fillId="0" borderId="16" xfId="0" applyNumberFormat="1" applyFont="1" applyBorder="1" applyAlignment="1">
      <alignment wrapText="1"/>
    </xf>
    <xf numFmtId="3" fontId="5" fillId="0" borderId="17" xfId="0" applyNumberFormat="1" applyFont="1" applyBorder="1" applyAlignment="1">
      <alignment wrapText="1"/>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0" xfId="0" applyFont="1" applyAlignment="1">
      <alignment horizontal="left" vertical="center" wrapText="1"/>
    </xf>
    <xf numFmtId="0" fontId="5" fillId="0" borderId="0" xfId="0" applyFont="1" applyAlignment="1">
      <alignment horizontal="center" vertical="center"/>
    </xf>
    <xf numFmtId="0" fontId="8" fillId="0" borderId="0" xfId="0" applyFont="1" applyAlignment="1">
      <alignment vertical="center" wrapText="1"/>
    </xf>
    <xf numFmtId="3" fontId="3" fillId="7" borderId="1" xfId="0" applyNumberFormat="1" applyFont="1" applyFill="1" applyBorder="1" applyProtection="1">
      <protection locked="0"/>
    </xf>
    <xf numFmtId="3" fontId="0" fillId="7" borderId="3" xfId="0" applyNumberFormat="1" applyFill="1" applyBorder="1" applyProtection="1">
      <protection locked="0"/>
    </xf>
    <xf numFmtId="0" fontId="10" fillId="0" borderId="0" xfId="0" applyFont="1"/>
    <xf numFmtId="0" fontId="11" fillId="0" borderId="0" xfId="0" applyFont="1"/>
    <xf numFmtId="0" fontId="0" fillId="10" borderId="0" xfId="0" applyFill="1" applyProtection="1">
      <protection locked="0"/>
    </xf>
    <xf numFmtId="0" fontId="3" fillId="10" borderId="0" xfId="0" applyFont="1" applyFill="1" applyProtection="1">
      <protection locked="0"/>
    </xf>
    <xf numFmtId="3" fontId="0" fillId="10" borderId="0" xfId="0" applyNumberFormat="1" applyFill="1" applyProtection="1">
      <protection locked="0"/>
    </xf>
    <xf numFmtId="0" fontId="6" fillId="2" borderId="0" xfId="0" applyFont="1" applyFill="1" applyProtection="1">
      <protection hidden="1"/>
    </xf>
    <xf numFmtId="0" fontId="6" fillId="2" borderId="0" xfId="0" applyFont="1" applyFill="1" applyAlignment="1" applyProtection="1">
      <alignment wrapText="1"/>
      <protection hidden="1"/>
    </xf>
    <xf numFmtId="0" fontId="0" fillId="0" borderId="0" xfId="0" applyAlignment="1">
      <alignment horizontal="right"/>
    </xf>
    <xf numFmtId="0" fontId="12" fillId="0" borderId="0" xfId="0" applyFont="1"/>
    <xf numFmtId="3" fontId="0" fillId="0" borderId="21" xfId="0" applyNumberFormat="1" applyBorder="1" applyAlignment="1">
      <alignment horizontal="center"/>
    </xf>
    <xf numFmtId="0" fontId="15" fillId="0" borderId="0" xfId="0" applyFont="1"/>
    <xf numFmtId="0" fontId="16" fillId="0" borderId="0" xfId="0" applyFont="1"/>
    <xf numFmtId="0" fontId="5" fillId="0" borderId="0" xfId="0" applyFont="1"/>
    <xf numFmtId="0" fontId="5" fillId="0" borderId="0" xfId="0" applyFont="1" applyAlignment="1">
      <alignment horizontal="left" wrapText="1"/>
    </xf>
    <xf numFmtId="0" fontId="5" fillId="0" borderId="0" xfId="0" applyFont="1" applyAlignment="1">
      <alignment horizontal="left"/>
    </xf>
    <xf numFmtId="0" fontId="0" fillId="0" borderId="0" xfId="0" applyAlignment="1">
      <alignment horizontal="left"/>
    </xf>
    <xf numFmtId="0" fontId="0" fillId="0" borderId="9" xfId="0" applyBorder="1"/>
    <xf numFmtId="0" fontId="0" fillId="0" borderId="7" xfId="0" applyBorder="1"/>
    <xf numFmtId="164" fontId="0" fillId="4" borderId="0" xfId="0" applyNumberFormat="1" applyFill="1" applyProtection="1">
      <protection locked="0"/>
    </xf>
    <xf numFmtId="0" fontId="0" fillId="0" borderId="11" xfId="0" applyBorder="1"/>
    <xf numFmtId="3" fontId="17" fillId="0" borderId="11" xfId="0" applyNumberFormat="1" applyFont="1" applyBorder="1" applyProtection="1">
      <protection hidden="1"/>
    </xf>
    <xf numFmtId="0" fontId="0" fillId="0" borderId="12" xfId="0" applyBorder="1"/>
    <xf numFmtId="0" fontId="0" fillId="4" borderId="13" xfId="0" applyFill="1" applyBorder="1" applyProtection="1">
      <protection locked="0"/>
    </xf>
    <xf numFmtId="0" fontId="6" fillId="11" borderId="0" xfId="0" applyFont="1" applyFill="1" applyAlignment="1" applyProtection="1">
      <alignment horizontal="center" vertical="center" wrapText="1"/>
      <protection hidden="1"/>
    </xf>
    <xf numFmtId="0" fontId="6" fillId="12" borderId="0" xfId="0" applyFont="1" applyFill="1" applyAlignment="1" applyProtection="1">
      <alignment horizontal="center" vertical="center" wrapText="1"/>
      <protection hidden="1"/>
    </xf>
    <xf numFmtId="0" fontId="5" fillId="0" borderId="0" xfId="0" applyFont="1" applyAlignment="1">
      <alignment horizontal="right"/>
    </xf>
    <xf numFmtId="3" fontId="5" fillId="0" borderId="0" xfId="0" applyNumberFormat="1" applyFont="1"/>
    <xf numFmtId="0" fontId="5" fillId="0" borderId="0" xfId="0" applyFont="1" applyAlignment="1" applyProtection="1">
      <alignment horizontal="right"/>
      <protection hidden="1"/>
    </xf>
    <xf numFmtId="0" fontId="14" fillId="13" borderId="0" xfId="0" quotePrefix="1" applyFont="1" applyFill="1"/>
    <xf numFmtId="0" fontId="0" fillId="13" borderId="0" xfId="0" applyFill="1"/>
    <xf numFmtId="0" fontId="3" fillId="7" borderId="4" xfId="0" applyFont="1" applyFill="1" applyBorder="1" applyProtection="1">
      <protection locked="0"/>
    </xf>
    <xf numFmtId="3" fontId="3" fillId="7" borderId="4" xfId="0" applyNumberFormat="1" applyFont="1" applyFill="1" applyBorder="1" applyProtection="1">
      <protection locked="0"/>
    </xf>
    <xf numFmtId="0" fontId="0" fillId="7" borderId="4" xfId="0" applyFill="1" applyBorder="1" applyProtection="1">
      <protection locked="0"/>
    </xf>
    <xf numFmtId="3" fontId="0" fillId="7" borderId="4" xfId="0" applyNumberFormat="1" applyFill="1" applyBorder="1" applyProtection="1">
      <protection locked="0"/>
    </xf>
    <xf numFmtId="0" fontId="3" fillId="7" borderId="6" xfId="0" applyFont="1" applyFill="1" applyBorder="1" applyProtection="1">
      <protection locked="0"/>
    </xf>
    <xf numFmtId="4" fontId="3" fillId="7" borderId="6" xfId="0" applyNumberFormat="1" applyFont="1" applyFill="1" applyBorder="1" applyProtection="1">
      <protection locked="0"/>
    </xf>
    <xf numFmtId="3" fontId="3" fillId="7" borderId="6" xfId="0" applyNumberFormat="1" applyFont="1" applyFill="1" applyBorder="1" applyProtection="1">
      <protection locked="0"/>
    </xf>
    <xf numFmtId="0" fontId="0" fillId="7" borderId="6" xfId="0" applyFill="1" applyBorder="1" applyProtection="1">
      <protection locked="0"/>
    </xf>
    <xf numFmtId="4" fontId="0" fillId="7" borderId="6" xfId="0" applyNumberFormat="1" applyFill="1" applyBorder="1" applyProtection="1">
      <protection locked="0"/>
    </xf>
    <xf numFmtId="3" fontId="0" fillId="7" borderId="6" xfId="0" applyNumberFormat="1" applyFill="1" applyBorder="1" applyProtection="1">
      <protection locked="0"/>
    </xf>
    <xf numFmtId="0" fontId="21" fillId="0" borderId="0" xfId="0" applyFont="1" applyAlignment="1">
      <alignment horizontal="left"/>
    </xf>
    <xf numFmtId="3" fontId="3" fillId="7" borderId="0" xfId="0" applyNumberFormat="1" applyFont="1" applyFill="1" applyProtection="1">
      <protection locked="0"/>
    </xf>
    <xf numFmtId="3" fontId="0" fillId="7" borderId="0" xfId="0" applyNumberFormat="1" applyFill="1" applyProtection="1">
      <protection locked="0"/>
    </xf>
    <xf numFmtId="0" fontId="18" fillId="0" borderId="0" xfId="0" applyFont="1" applyAlignment="1">
      <alignment horizontal="left"/>
    </xf>
    <xf numFmtId="0" fontId="3" fillId="0" borderId="0" xfId="0" applyFont="1" applyAlignment="1">
      <alignment horizontal="left"/>
    </xf>
    <xf numFmtId="0" fontId="3" fillId="0" borderId="0" xfId="0" applyFont="1"/>
    <xf numFmtId="0" fontId="3" fillId="0" borderId="10" xfId="0" applyFont="1" applyBorder="1"/>
    <xf numFmtId="164" fontId="2" fillId="7" borderId="0" xfId="0" applyNumberFormat="1" applyFont="1" applyFill="1" applyProtection="1">
      <protection locked="0"/>
    </xf>
    <xf numFmtId="0" fontId="2" fillId="7" borderId="13" xfId="0" applyFont="1" applyFill="1" applyBorder="1" applyProtection="1">
      <protection locked="0"/>
    </xf>
    <xf numFmtId="3" fontId="3" fillId="4" borderId="31" xfId="0" applyNumberFormat="1" applyFont="1" applyFill="1" applyBorder="1"/>
    <xf numFmtId="3" fontId="3" fillId="4" borderId="61" xfId="0" applyNumberFormat="1" applyFont="1" applyFill="1" applyBorder="1"/>
    <xf numFmtId="3" fontId="18" fillId="4" borderId="46" xfId="0" quotePrefix="1" applyNumberFormat="1" applyFont="1" applyFill="1" applyBorder="1"/>
    <xf numFmtId="3" fontId="3" fillId="4" borderId="34" xfId="0" quotePrefix="1" applyNumberFormat="1" applyFont="1" applyFill="1" applyBorder="1"/>
    <xf numFmtId="3" fontId="3" fillId="4" borderId="40" xfId="0" quotePrefix="1" applyNumberFormat="1" applyFont="1" applyFill="1" applyBorder="1"/>
    <xf numFmtId="3" fontId="5" fillId="4" borderId="35" xfId="0" applyNumberFormat="1" applyFont="1" applyFill="1" applyBorder="1"/>
    <xf numFmtId="3" fontId="5" fillId="4" borderId="60" xfId="0" applyNumberFormat="1" applyFont="1" applyFill="1" applyBorder="1"/>
    <xf numFmtId="3" fontId="3" fillId="4" borderId="62" xfId="0" applyNumberFormat="1" applyFont="1" applyFill="1" applyBorder="1"/>
    <xf numFmtId="3" fontId="18" fillId="4" borderId="47" xfId="0" quotePrefix="1" applyNumberFormat="1" applyFont="1" applyFill="1" applyBorder="1"/>
    <xf numFmtId="3" fontId="3" fillId="4" borderId="36" xfId="0" quotePrefix="1" applyNumberFormat="1" applyFont="1" applyFill="1" applyBorder="1"/>
    <xf numFmtId="3" fontId="3" fillId="4" borderId="4" xfId="0" quotePrefix="1" applyNumberFormat="1" applyFont="1" applyFill="1" applyBorder="1"/>
    <xf numFmtId="3" fontId="5" fillId="4" borderId="37" xfId="0" applyNumberFormat="1" applyFont="1" applyFill="1" applyBorder="1"/>
    <xf numFmtId="3" fontId="5" fillId="4" borderId="57" xfId="0" applyNumberFormat="1" applyFont="1" applyFill="1" applyBorder="1"/>
    <xf numFmtId="3" fontId="3" fillId="4" borderId="63" xfId="0" applyNumberFormat="1" applyFont="1" applyFill="1" applyBorder="1"/>
    <xf numFmtId="3" fontId="18" fillId="4" borderId="48" xfId="0" quotePrefix="1" applyNumberFormat="1" applyFont="1" applyFill="1" applyBorder="1"/>
    <xf numFmtId="3" fontId="3" fillId="4" borderId="38" xfId="0" quotePrefix="1" applyNumberFormat="1" applyFont="1" applyFill="1" applyBorder="1"/>
    <xf numFmtId="3" fontId="3" fillId="4" borderId="41" xfId="0" quotePrefix="1" applyNumberFormat="1" applyFont="1" applyFill="1" applyBorder="1"/>
    <xf numFmtId="3" fontId="5" fillId="4" borderId="39" xfId="0" applyNumberFormat="1" applyFont="1" applyFill="1" applyBorder="1"/>
    <xf numFmtId="3" fontId="5" fillId="4" borderId="58" xfId="0" applyNumberFormat="1" applyFont="1" applyFill="1" applyBorder="1"/>
    <xf numFmtId="3" fontId="3" fillId="0" borderId="4" xfId="0" applyNumberFormat="1" applyFont="1" applyBorder="1"/>
    <xf numFmtId="3" fontId="0" fillId="0" borderId="6" xfId="0" applyNumberFormat="1" applyBorder="1"/>
    <xf numFmtId="3" fontId="5" fillId="0" borderId="4" xfId="0" applyNumberFormat="1" applyFont="1" applyBorder="1"/>
    <xf numFmtId="3" fontId="3" fillId="4" borderId="49" xfId="0" applyNumberFormat="1" applyFont="1" applyFill="1" applyBorder="1"/>
    <xf numFmtId="3" fontId="3" fillId="4" borderId="34" xfId="0" applyNumberFormat="1" applyFont="1" applyFill="1" applyBorder="1"/>
    <xf numFmtId="3" fontId="18" fillId="4" borderId="35" xfId="0" quotePrefix="1" applyNumberFormat="1" applyFont="1" applyFill="1" applyBorder="1"/>
    <xf numFmtId="3" fontId="5" fillId="4" borderId="46" xfId="0" applyNumberFormat="1" applyFont="1" applyFill="1" applyBorder="1"/>
    <xf numFmtId="3" fontId="3" fillId="4" borderId="36" xfId="0" applyNumberFormat="1" applyFont="1" applyFill="1" applyBorder="1"/>
    <xf numFmtId="3" fontId="18" fillId="4" borderId="37" xfId="0" quotePrefix="1" applyNumberFormat="1" applyFont="1" applyFill="1" applyBorder="1"/>
    <xf numFmtId="3" fontId="5" fillId="4" borderId="47" xfId="0" applyNumberFormat="1" applyFont="1" applyFill="1" applyBorder="1"/>
    <xf numFmtId="3" fontId="3" fillId="4" borderId="38" xfId="0" applyNumberFormat="1" applyFont="1" applyFill="1" applyBorder="1"/>
    <xf numFmtId="3" fontId="18" fillId="4" borderId="39" xfId="0" quotePrefix="1" applyNumberFormat="1" applyFont="1" applyFill="1" applyBorder="1"/>
    <xf numFmtId="3" fontId="5" fillId="4" borderId="48" xfId="0" applyNumberFormat="1" applyFont="1" applyFill="1" applyBorder="1"/>
    <xf numFmtId="1" fontId="3" fillId="4" borderId="6" xfId="0" applyNumberFormat="1" applyFont="1" applyFill="1" applyBorder="1"/>
    <xf numFmtId="1" fontId="3" fillId="4" borderId="5" xfId="0" quotePrefix="1" applyNumberFormat="1" applyFont="1" applyFill="1" applyBorder="1"/>
    <xf numFmtId="1" fontId="5" fillId="4" borderId="4" xfId="0" applyNumberFormat="1" applyFont="1" applyFill="1" applyBorder="1"/>
    <xf numFmtId="3" fontId="18" fillId="0" borderId="4" xfId="0" applyNumberFormat="1" applyFont="1" applyBorder="1"/>
    <xf numFmtId="1" fontId="5" fillId="0" borderId="4" xfId="0" applyNumberFormat="1" applyFont="1" applyBorder="1"/>
    <xf numFmtId="1" fontId="0" fillId="0" borderId="4" xfId="0" applyNumberFormat="1" applyBorder="1"/>
    <xf numFmtId="1" fontId="0" fillId="0" borderId="0" xfId="0" applyNumberFormat="1"/>
    <xf numFmtId="1" fontId="5" fillId="0" borderId="9" xfId="0" applyNumberFormat="1" applyFont="1" applyBorder="1"/>
    <xf numFmtId="3" fontId="5" fillId="0" borderId="9" xfId="0" applyNumberFormat="1" applyFont="1" applyBorder="1"/>
    <xf numFmtId="3" fontId="7" fillId="13" borderId="11" xfId="0" applyNumberFormat="1" applyFont="1" applyFill="1" applyBorder="1"/>
    <xf numFmtId="3" fontId="3" fillId="4" borderId="6" xfId="0" applyNumberFormat="1" applyFont="1" applyFill="1" applyBorder="1"/>
    <xf numFmtId="3" fontId="5" fillId="4" borderId="4" xfId="0" applyNumberFormat="1" applyFont="1" applyFill="1" applyBorder="1"/>
    <xf numFmtId="0" fontId="3" fillId="7" borderId="1" xfId="0" applyFont="1" applyFill="1" applyBorder="1" applyAlignment="1" applyProtection="1">
      <alignment horizontal="left"/>
      <protection locked="0"/>
    </xf>
    <xf numFmtId="0" fontId="3" fillId="7" borderId="3" xfId="0" applyFont="1" applyFill="1" applyBorder="1" applyAlignment="1" applyProtection="1">
      <alignment horizontal="left"/>
      <protection locked="0"/>
    </xf>
    <xf numFmtId="0" fontId="3" fillId="7" borderId="2" xfId="0" applyFont="1" applyFill="1" applyBorder="1" applyAlignment="1" applyProtection="1">
      <alignment horizontal="left"/>
      <protection locked="0"/>
    </xf>
    <xf numFmtId="0" fontId="0" fillId="0" borderId="0" xfId="0" applyAlignment="1">
      <alignment horizontal="left" wrapText="1"/>
    </xf>
    <xf numFmtId="0" fontId="6" fillId="2" borderId="0" xfId="0" applyFont="1" applyFill="1" applyAlignment="1" applyProtection="1">
      <alignment horizontal="center" vertical="center" wrapText="1"/>
      <protection hidden="1"/>
    </xf>
    <xf numFmtId="0" fontId="0" fillId="0" borderId="0" xfId="0" applyAlignment="1">
      <alignment horizontal="center"/>
    </xf>
    <xf numFmtId="0" fontId="3" fillId="0" borderId="51" xfId="0" applyFont="1" applyBorder="1" applyAlignment="1">
      <alignment horizontal="left" vertical="center" wrapText="1"/>
    </xf>
    <xf numFmtId="0" fontId="3" fillId="0" borderId="50" xfId="0" applyFont="1" applyBorder="1" applyAlignment="1">
      <alignment horizontal="left" vertical="center" wrapText="1"/>
    </xf>
    <xf numFmtId="0" fontId="3" fillId="0" borderId="52" xfId="0" applyFont="1" applyBorder="1" applyAlignment="1">
      <alignment horizontal="left" vertical="center" wrapText="1"/>
    </xf>
    <xf numFmtId="0" fontId="3" fillId="0" borderId="53" xfId="0" applyFont="1" applyBorder="1" applyAlignment="1">
      <alignment horizontal="left" vertical="center" wrapText="1"/>
    </xf>
    <xf numFmtId="0" fontId="3" fillId="0" borderId="54" xfId="0" applyFont="1" applyBorder="1" applyAlignment="1">
      <alignment horizontal="left" vertical="center" wrapText="1"/>
    </xf>
    <xf numFmtId="0" fontId="3" fillId="0" borderId="55" xfId="0" applyFont="1" applyBorder="1" applyAlignment="1">
      <alignment horizontal="left" vertical="center" wrapText="1"/>
    </xf>
    <xf numFmtId="0" fontId="5" fillId="0" borderId="0" xfId="0" applyFont="1" applyAlignment="1">
      <alignment horizontal="left"/>
    </xf>
    <xf numFmtId="0" fontId="5" fillId="2" borderId="0" xfId="0" applyFont="1" applyFill="1" applyAlignment="1" applyProtection="1">
      <alignment horizontal="center" vertical="center" wrapText="1"/>
      <protection hidden="1"/>
    </xf>
    <xf numFmtId="0" fontId="5" fillId="2" borderId="0" xfId="0" applyFont="1" applyFill="1" applyAlignment="1" applyProtection="1">
      <alignment horizontal="center" vertical="center"/>
      <protection hidden="1"/>
    </xf>
    <xf numFmtId="0" fontId="14" fillId="0" borderId="0" xfId="0" quotePrefix="1" applyFont="1" applyAlignment="1">
      <alignment horizontal="left" vertical="center" wrapText="1"/>
    </xf>
    <xf numFmtId="0" fontId="19" fillId="2" borderId="0" xfId="0" applyFont="1" applyFill="1" applyAlignment="1" applyProtection="1">
      <alignment horizontal="center" vertical="center" wrapText="1"/>
      <protection hidden="1"/>
    </xf>
    <xf numFmtId="0" fontId="3" fillId="0" borderId="0" xfId="0" applyFont="1" applyAlignment="1">
      <alignment horizontal="left" wrapText="1"/>
    </xf>
    <xf numFmtId="0" fontId="18" fillId="0" borderId="0" xfId="0" applyFont="1" applyAlignment="1">
      <alignment horizontal="left" vertical="center" wrapText="1"/>
    </xf>
    <xf numFmtId="0" fontId="6" fillId="9" borderId="0" xfId="0" applyFont="1" applyFill="1" applyAlignment="1" applyProtection="1">
      <alignment horizontal="center" vertical="center" wrapText="1"/>
      <protection hidden="1"/>
    </xf>
    <xf numFmtId="0" fontId="5" fillId="5" borderId="0" xfId="0" applyFont="1" applyFill="1" applyAlignment="1" applyProtection="1">
      <alignment horizontal="center" wrapText="1"/>
      <protection hidden="1"/>
    </xf>
    <xf numFmtId="0" fontId="6" fillId="12" borderId="29" xfId="0" applyFont="1" applyFill="1" applyBorder="1" applyAlignment="1" applyProtection="1">
      <alignment horizontal="center" vertical="center" wrapText="1"/>
      <protection hidden="1"/>
    </xf>
    <xf numFmtId="0" fontId="6" fillId="12" borderId="30" xfId="0" applyFont="1" applyFill="1" applyBorder="1" applyAlignment="1" applyProtection="1">
      <alignment horizontal="center" vertical="center" wrapText="1"/>
      <protection hidden="1"/>
    </xf>
    <xf numFmtId="0" fontId="6" fillId="12" borderId="56" xfId="0" applyFont="1" applyFill="1" applyBorder="1" applyAlignment="1" applyProtection="1">
      <alignment horizontal="center" vertical="center" wrapText="1"/>
      <protection hidden="1"/>
    </xf>
    <xf numFmtId="0" fontId="6" fillId="12" borderId="59" xfId="0" applyFont="1" applyFill="1" applyBorder="1" applyAlignment="1" applyProtection="1">
      <alignment horizontal="center" vertical="center" wrapText="1"/>
      <protection hidden="1"/>
    </xf>
    <xf numFmtId="0" fontId="6" fillId="11" borderId="0" xfId="0" applyFont="1" applyFill="1" applyAlignment="1" applyProtection="1">
      <alignment horizontal="center" vertical="center" wrapText="1"/>
      <protection hidden="1"/>
    </xf>
    <xf numFmtId="0" fontId="6" fillId="6" borderId="0" xfId="0" applyFont="1" applyFill="1" applyAlignment="1" applyProtection="1">
      <alignment horizontal="center" vertical="center" wrapText="1"/>
      <protection hidden="1"/>
    </xf>
    <xf numFmtId="0" fontId="1" fillId="3" borderId="0" xfId="0" applyFont="1" applyFill="1" applyAlignment="1" applyProtection="1">
      <alignment horizontal="center"/>
      <protection hidden="1"/>
    </xf>
    <xf numFmtId="0" fontId="5" fillId="5" borderId="28" xfId="0" applyFont="1" applyFill="1" applyBorder="1" applyAlignment="1" applyProtection="1">
      <alignment horizontal="center"/>
      <protection hidden="1"/>
    </xf>
    <xf numFmtId="0" fontId="5" fillId="5" borderId="0" xfId="0" quotePrefix="1" applyFont="1" applyFill="1" applyAlignment="1">
      <alignment horizontal="center" wrapText="1"/>
    </xf>
    <xf numFmtId="0" fontId="6" fillId="2" borderId="8" xfId="0" applyFont="1" applyFill="1" applyBorder="1" applyAlignment="1" applyProtection="1">
      <alignment horizontal="center" vertical="center"/>
      <protection hidden="1"/>
    </xf>
    <xf numFmtId="0" fontId="6" fillId="2" borderId="12" xfId="0" applyFont="1" applyFill="1" applyBorder="1" applyAlignment="1" applyProtection="1">
      <alignment horizontal="center" vertical="center"/>
      <protection hidden="1"/>
    </xf>
    <xf numFmtId="0" fontId="6" fillId="2" borderId="9" xfId="0" applyFont="1" applyFill="1" applyBorder="1" applyAlignment="1" applyProtection="1">
      <alignment horizontal="center" vertical="center"/>
      <protection hidden="1"/>
    </xf>
    <xf numFmtId="0" fontId="6" fillId="2" borderId="13" xfId="0" applyFont="1" applyFill="1" applyBorder="1" applyAlignment="1" applyProtection="1">
      <alignment horizontal="center" vertical="center"/>
      <protection hidden="1"/>
    </xf>
    <xf numFmtId="0" fontId="6" fillId="2" borderId="9" xfId="0" applyFont="1" applyFill="1" applyBorder="1" applyAlignment="1" applyProtection="1">
      <alignment horizontal="center" vertical="center" wrapText="1"/>
      <protection hidden="1"/>
    </xf>
    <xf numFmtId="0" fontId="6" fillId="2" borderId="13" xfId="0" applyFont="1" applyFill="1" applyBorder="1" applyAlignment="1" applyProtection="1">
      <alignment horizontal="center" vertical="center" wrapText="1"/>
      <protection hidden="1"/>
    </xf>
    <xf numFmtId="0" fontId="6" fillId="11" borderId="64" xfId="0" applyFont="1" applyFill="1" applyBorder="1" applyAlignment="1" applyProtection="1">
      <alignment horizontal="center" vertical="center" wrapText="1"/>
      <protection hidden="1"/>
    </xf>
    <xf numFmtId="0" fontId="6" fillId="11" borderId="65" xfId="0" applyFont="1" applyFill="1" applyBorder="1" applyAlignment="1" applyProtection="1">
      <alignment horizontal="center" vertical="center" wrapText="1"/>
      <protection hidden="1"/>
    </xf>
    <xf numFmtId="0" fontId="6" fillId="2" borderId="32" xfId="0"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12" borderId="42" xfId="0" applyFont="1" applyFill="1" applyBorder="1" applyAlignment="1" applyProtection="1">
      <alignment horizontal="center" vertical="center" wrapText="1"/>
      <protection hidden="1"/>
    </xf>
    <xf numFmtId="0" fontId="6" fillId="12" borderId="43" xfId="0" applyFont="1" applyFill="1" applyBorder="1" applyAlignment="1" applyProtection="1">
      <alignment horizontal="center" vertical="center" wrapText="1"/>
      <protection hidden="1"/>
    </xf>
    <xf numFmtId="0" fontId="6" fillId="11" borderId="44" xfId="0" applyFont="1" applyFill="1" applyBorder="1" applyAlignment="1" applyProtection="1">
      <alignment horizontal="center" vertical="center" wrapText="1"/>
      <protection hidden="1"/>
    </xf>
    <xf numFmtId="0" fontId="6" fillId="11" borderId="45" xfId="0" applyFont="1" applyFill="1" applyBorder="1" applyAlignment="1" applyProtection="1">
      <alignment horizontal="center" vertical="center" wrapText="1"/>
      <protection hidden="1"/>
    </xf>
    <xf numFmtId="0" fontId="6" fillId="12" borderId="26" xfId="0" applyFont="1" applyFill="1" applyBorder="1" applyAlignment="1" applyProtection="1">
      <alignment horizontal="center" vertical="center" wrapText="1"/>
      <protection hidden="1"/>
    </xf>
    <xf numFmtId="0" fontId="6" fillId="12" borderId="27" xfId="0"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11" borderId="26" xfId="0" applyFont="1" applyFill="1" applyBorder="1" applyAlignment="1" applyProtection="1">
      <alignment horizontal="center" vertical="center" wrapText="1"/>
      <protection hidden="1"/>
    </xf>
    <xf numFmtId="0" fontId="6" fillId="11" borderId="27" xfId="0" applyFont="1" applyFill="1" applyBorder="1" applyAlignment="1" applyProtection="1">
      <alignment horizontal="center" vertical="center" wrapText="1"/>
      <protection hidden="1"/>
    </xf>
    <xf numFmtId="0" fontId="6" fillId="11" borderId="29" xfId="0" applyFont="1" applyFill="1" applyBorder="1" applyAlignment="1" applyProtection="1">
      <alignment horizontal="center" vertical="center" wrapText="1"/>
      <protection hidden="1"/>
    </xf>
    <xf numFmtId="0" fontId="6" fillId="11" borderId="30" xfId="0" applyFont="1" applyFill="1" applyBorder="1" applyAlignment="1" applyProtection="1">
      <alignment horizontal="center" vertical="center" wrapText="1"/>
      <protection hidden="1"/>
    </xf>
    <xf numFmtId="0" fontId="5" fillId="5" borderId="0" xfId="0" applyFont="1" applyFill="1" applyAlignment="1" applyProtection="1">
      <alignment horizontal="center"/>
      <protection hidden="1"/>
    </xf>
    <xf numFmtId="0" fontId="13" fillId="13" borderId="0" xfId="0" quotePrefix="1" applyFont="1" applyFill="1" applyAlignment="1" applyProtection="1">
      <alignment horizontal="center" vertical="center" wrapText="1"/>
      <protection hidden="1"/>
    </xf>
    <xf numFmtId="0" fontId="13" fillId="13" borderId="0" xfId="0" applyFont="1" applyFill="1" applyAlignment="1" applyProtection="1">
      <alignment horizontal="center" vertical="center" wrapText="1"/>
      <protection hidden="1"/>
    </xf>
    <xf numFmtId="0" fontId="1" fillId="3" borderId="4" xfId="0" applyFont="1" applyFill="1" applyBorder="1" applyAlignment="1" applyProtection="1">
      <alignment horizontal="center"/>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wrapText="1"/>
      <protection hidden="1"/>
    </xf>
    <xf numFmtId="0" fontId="0" fillId="5" borderId="0" xfId="0" applyFill="1" applyAlignment="1" applyProtection="1">
      <alignment horizontal="center"/>
      <protection hidden="1"/>
    </xf>
  </cellXfs>
  <cellStyles count="1">
    <cellStyle name="Normal" xfId="0" builtinId="0"/>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F99"/>
      <color rgb="FFCCA29A"/>
      <color rgb="FFDBB7FF"/>
      <color rgb="FFCC99FF"/>
      <color rgb="FFCC66FF"/>
      <color rgb="FFCCCC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0/relationships/richValueRel" Target="richData/richValueRel.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57151</xdr:colOff>
      <xdr:row>13</xdr:row>
      <xdr:rowOff>0</xdr:rowOff>
    </xdr:from>
    <xdr:to>
      <xdr:col>9</xdr:col>
      <xdr:colOff>284650</xdr:colOff>
      <xdr:row>17</xdr:row>
      <xdr:rowOff>64770</xdr:rowOff>
    </xdr:to>
    <xdr:pic>
      <xdr:nvPicPr>
        <xdr:cNvPr id="3" name="Image 2">
          <a:extLst>
            <a:ext uri="{FF2B5EF4-FFF2-40B4-BE49-F238E27FC236}">
              <a16:creationId xmlns:a16="http://schemas.microsoft.com/office/drawing/2014/main" id="{8D31BC2D-8890-4024-896A-F1A64022288A}"/>
            </a:ext>
          </a:extLst>
        </xdr:cNvPr>
        <xdr:cNvPicPr>
          <a:picLocks noChangeAspect="1"/>
        </xdr:cNvPicPr>
      </xdr:nvPicPr>
      <xdr:blipFill>
        <a:blip xmlns:r="http://schemas.openxmlformats.org/officeDocument/2006/relationships" r:embed="rId1"/>
        <a:stretch>
          <a:fillRect/>
        </a:stretch>
      </xdr:blipFill>
      <xdr:spPr>
        <a:xfrm>
          <a:off x="57151" y="7419975"/>
          <a:ext cx="7933224" cy="830580"/>
        </a:xfrm>
        <a:prstGeom prst="rect">
          <a:avLst/>
        </a:prstGeom>
      </xdr:spPr>
    </xdr:pic>
    <xdr:clientData/>
  </xdr:twoCellAnchor>
  <xdr:twoCellAnchor>
    <xdr:from>
      <xdr:col>1</xdr:col>
      <xdr:colOff>323850</xdr:colOff>
      <xdr:row>32</xdr:row>
      <xdr:rowOff>0</xdr:rowOff>
    </xdr:from>
    <xdr:to>
      <xdr:col>1</xdr:col>
      <xdr:colOff>323850</xdr:colOff>
      <xdr:row>33</xdr:row>
      <xdr:rowOff>152400</xdr:rowOff>
    </xdr:to>
    <xdr:cxnSp macro="">
      <xdr:nvCxnSpPr>
        <xdr:cNvPr id="9" name="Connecteur droit avec flèche 8">
          <a:extLst>
            <a:ext uri="{FF2B5EF4-FFF2-40B4-BE49-F238E27FC236}">
              <a16:creationId xmlns:a16="http://schemas.microsoft.com/office/drawing/2014/main" id="{863E2529-6304-4075-8734-D277FFF8E8EF}"/>
            </a:ext>
          </a:extLst>
        </xdr:cNvPr>
        <xdr:cNvCxnSpPr/>
      </xdr:nvCxnSpPr>
      <xdr:spPr>
        <a:xfrm>
          <a:off x="323850" y="10467975"/>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323850</xdr:colOff>
      <xdr:row>32</xdr:row>
      <xdr:rowOff>0</xdr:rowOff>
    </xdr:from>
    <xdr:to>
      <xdr:col>2</xdr:col>
      <xdr:colOff>323850</xdr:colOff>
      <xdr:row>33</xdr:row>
      <xdr:rowOff>152400</xdr:rowOff>
    </xdr:to>
    <xdr:cxnSp macro="">
      <xdr:nvCxnSpPr>
        <xdr:cNvPr id="11" name="Connecteur droit avec flèche 10">
          <a:extLst>
            <a:ext uri="{FF2B5EF4-FFF2-40B4-BE49-F238E27FC236}">
              <a16:creationId xmlns:a16="http://schemas.microsoft.com/office/drawing/2014/main" id="{2BACE68E-13DD-4041-8BB8-6D92D17447BC}"/>
            </a:ext>
          </a:extLst>
        </xdr:cNvPr>
        <xdr:cNvCxnSpPr/>
      </xdr:nvCxnSpPr>
      <xdr:spPr>
        <a:xfrm>
          <a:off x="1085850" y="10467975"/>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90</xdr:row>
      <xdr:rowOff>0</xdr:rowOff>
    </xdr:from>
    <xdr:to>
      <xdr:col>11</xdr:col>
      <xdr:colOff>22860</xdr:colOff>
      <xdr:row>105</xdr:row>
      <xdr:rowOff>68580</xdr:rowOff>
    </xdr:to>
    <xdr:sp macro="" textlink="">
      <xdr:nvSpPr>
        <xdr:cNvPr id="13" name="ZoneTexte 21">
          <a:extLst>
            <a:ext uri="{FF2B5EF4-FFF2-40B4-BE49-F238E27FC236}">
              <a16:creationId xmlns:a16="http://schemas.microsoft.com/office/drawing/2014/main" id="{01C940BD-EA73-4CBC-B275-4AE3BCF7EB73}"/>
            </a:ext>
          </a:extLst>
        </xdr:cNvPr>
        <xdr:cNvSpPr txBox="1"/>
      </xdr:nvSpPr>
      <xdr:spPr>
        <a:xfrm>
          <a:off x="0" y="19764375"/>
          <a:ext cx="7738110" cy="2935605"/>
        </a:xfrm>
        <a:prstGeom prst="rect">
          <a:avLst/>
        </a:prstGeom>
        <a:solidFill>
          <a:schemeClr val="tx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400" b="1">
              <a:solidFill>
                <a:schemeClr val="dk1"/>
              </a:solidFill>
              <a:effectLst/>
              <a:latin typeface="Cavolini" panose="03000802040302020204" pitchFamily="66" charset="0"/>
              <a:ea typeface="+mn-ea"/>
              <a:cs typeface="Cavolini" panose="03000802040302020204" pitchFamily="66" charset="0"/>
            </a:rPr>
            <a:t>Rappels important :</a:t>
          </a:r>
        </a:p>
        <a:p>
          <a:endParaRPr lang="fr-CA" sz="1200">
            <a:solidFill>
              <a:schemeClr val="dk1"/>
            </a:solidFill>
            <a:effectLst/>
            <a:latin typeface="+mn-lt"/>
            <a:ea typeface="+mn-ea"/>
            <a:cs typeface="+mn-cs"/>
          </a:endParaRPr>
        </a:p>
        <a:p>
          <a:r>
            <a:rPr lang="fr-CA" sz="1200">
              <a:solidFill>
                <a:schemeClr val="dk1"/>
              </a:solidFill>
              <a:effectLst/>
              <a:latin typeface="+mj-lt"/>
              <a:ea typeface="+mn-ea"/>
              <a:cs typeface="+mn-cs"/>
            </a:rPr>
            <a:t>Il y a un onglet par année de rétro. Vous devez additionner les 3 onglets pour établir la rétroactivité à payer : 23-24; 24-25 et 25-26. Un onglet "Synthèse par cadre" vous aide à cet effet.</a:t>
          </a:r>
        </a:p>
        <a:p>
          <a:r>
            <a:rPr lang="fr-CA" sz="1200">
              <a:solidFill>
                <a:schemeClr val="dk1"/>
              </a:solidFill>
              <a:effectLst/>
              <a:latin typeface="+mj-lt"/>
              <a:ea typeface="+mn-ea"/>
              <a:cs typeface="+mn-cs"/>
            </a:rPr>
            <a:t>*</a:t>
          </a:r>
        </a:p>
        <a:p>
          <a:r>
            <a:rPr lang="fr-CA" sz="1200">
              <a:solidFill>
                <a:schemeClr val="dk1"/>
              </a:solidFill>
              <a:effectLst/>
              <a:latin typeface="+mj-lt"/>
              <a:ea typeface="+mn-ea"/>
              <a:cs typeface="+mn-cs"/>
            </a:rPr>
            <a:t>L’accès aux formules est verrouillé, car les formules parfois complexes traitent plusieurs situations simultanément.</a:t>
          </a:r>
        </a:p>
        <a:p>
          <a:r>
            <a:rPr lang="fr-CA" sz="1200">
              <a:solidFill>
                <a:schemeClr val="dk1"/>
              </a:solidFill>
              <a:effectLst/>
              <a:latin typeface="+mj-lt"/>
              <a:ea typeface="+mn-ea"/>
              <a:cs typeface="+mn-cs"/>
            </a:rPr>
            <a:t>*</a:t>
          </a:r>
          <a:br>
            <a:rPr lang="fr-CA" sz="1200">
              <a:solidFill>
                <a:schemeClr val="dk1"/>
              </a:solidFill>
              <a:effectLst/>
              <a:latin typeface="+mj-lt"/>
              <a:ea typeface="+mn-ea"/>
              <a:cs typeface="+mn-cs"/>
            </a:rPr>
          </a:br>
          <a:r>
            <a:rPr lang="fr-CA" sz="1200">
              <a:solidFill>
                <a:schemeClr val="dk1"/>
              </a:solidFill>
              <a:effectLst/>
              <a:latin typeface="+mj-lt"/>
              <a:ea typeface="+mn-ea"/>
              <a:cs typeface="+mn-cs"/>
            </a:rPr>
            <a:t>À vous de l’expérimenter : le fichier a été validé et nous croyons qu’il pourra être utile pour la grande majorité des CPE/BC, afin d’établir les rétroactivités à payer pour les cadres dans votre CPE/BC.</a:t>
          </a:r>
        </a:p>
        <a:p>
          <a:r>
            <a:rPr lang="fr-CA" sz="1200">
              <a:solidFill>
                <a:schemeClr val="dk1"/>
              </a:solidFill>
              <a:effectLst/>
              <a:latin typeface="+mj-lt"/>
              <a:ea typeface="+mn-ea"/>
              <a:cs typeface="+mn-cs"/>
            </a:rPr>
            <a:t>*</a:t>
          </a:r>
        </a:p>
        <a:p>
          <a:r>
            <a:rPr lang="fr-CA" sz="1200">
              <a:solidFill>
                <a:schemeClr val="dk1"/>
              </a:solidFill>
              <a:effectLst/>
              <a:latin typeface="+mj-lt"/>
              <a:ea typeface="+mn-ea"/>
              <a:cs typeface="+mn-cs"/>
            </a:rPr>
            <a:t>Si vous avez des situations exceptionnelles, vous pouvez vous référer aux fourchettes ventilées disponibles sur le site de l’ACCPE.</a:t>
          </a:r>
        </a:p>
        <a:p>
          <a:r>
            <a:rPr lang="fr-CA" sz="1100"/>
            <a:t>*</a:t>
          </a:r>
        </a:p>
        <a:p>
          <a:r>
            <a:rPr lang="fr-CA" sz="1200">
              <a:latin typeface="+mj-lt"/>
            </a:rPr>
            <a:t>Pour</a:t>
          </a:r>
          <a:r>
            <a:rPr lang="fr-CA" sz="1200" baseline="0">
              <a:latin typeface="+mj-lt"/>
            </a:rPr>
            <a:t> l'onglet "rétro 25-26", la rétro tient compte du nombre de jours rémunérés. </a:t>
          </a:r>
        </a:p>
        <a:p>
          <a:r>
            <a:rPr lang="fr-CA" sz="1200" baseline="0">
              <a:solidFill>
                <a:schemeClr val="dk1"/>
              </a:solidFill>
              <a:effectLst/>
              <a:latin typeface="+mj-lt"/>
              <a:ea typeface="+mn-ea"/>
              <a:cs typeface="+mn-cs"/>
            </a:rPr>
            <a:t>Remplir les colonnes "d" et "e". Un encadré en bas de l'onglet vous aide à remplir ces cases. Le moment que vous ferez la rétro influencera le nb de </a:t>
          </a:r>
          <a:r>
            <a:rPr lang="fr-CA" sz="1200" baseline="0">
              <a:solidFill>
                <a:srgbClr val="FF0000"/>
              </a:solidFill>
              <a:effectLst/>
              <a:latin typeface="+mj-lt"/>
              <a:ea typeface="+mn-ea"/>
              <a:cs typeface="+mn-cs"/>
            </a:rPr>
            <a:t>jours</a:t>
          </a:r>
          <a:r>
            <a:rPr lang="fr-CA" sz="1200" baseline="0">
              <a:solidFill>
                <a:schemeClr val="dk1"/>
              </a:solidFill>
              <a:effectLst/>
              <a:latin typeface="+mj-lt"/>
              <a:ea typeface="+mn-ea"/>
              <a:cs typeface="+mn-cs"/>
            </a:rPr>
            <a:t> à rémunérer tout comme les invalidités ou la date d'entrée pour un nouveau cadre.</a:t>
          </a:r>
          <a:endParaRPr lang="fr-CA" sz="1200">
            <a:latin typeface="+mj-lt"/>
          </a:endParaRPr>
        </a:p>
      </xdr:txBody>
    </xdr:sp>
    <xdr:clientData/>
  </xdr:twoCellAnchor>
  <xdr:twoCellAnchor editAs="oneCell">
    <xdr:from>
      <xdr:col>1</xdr:col>
      <xdr:colOff>0</xdr:colOff>
      <xdr:row>0</xdr:row>
      <xdr:rowOff>0</xdr:rowOff>
    </xdr:from>
    <xdr:to>
      <xdr:col>3</xdr:col>
      <xdr:colOff>55245</xdr:colOff>
      <xdr:row>0</xdr:row>
      <xdr:rowOff>644759</xdr:rowOff>
    </xdr:to>
    <xdr:pic>
      <xdr:nvPicPr>
        <xdr:cNvPr id="14" name="Image 13">
          <a:extLst>
            <a:ext uri="{FF2B5EF4-FFF2-40B4-BE49-F238E27FC236}">
              <a16:creationId xmlns:a16="http://schemas.microsoft.com/office/drawing/2014/main" id="{0C7C675B-CE65-427D-B370-6EC56E88B496}"/>
            </a:ext>
          </a:extLst>
        </xdr:cNvPr>
        <xdr:cNvPicPr>
          <a:picLocks noChangeAspect="1"/>
        </xdr:cNvPicPr>
      </xdr:nvPicPr>
      <xdr:blipFill>
        <a:blip xmlns:r="http://schemas.openxmlformats.org/officeDocument/2006/relationships" r:embed="rId2"/>
        <a:stretch>
          <a:fillRect/>
        </a:stretch>
      </xdr:blipFill>
      <xdr:spPr>
        <a:xfrm>
          <a:off x="0" y="0"/>
          <a:ext cx="1958340" cy="644759"/>
        </a:xfrm>
        <a:prstGeom prst="rect">
          <a:avLst/>
        </a:prstGeom>
      </xdr:spPr>
    </xdr:pic>
    <xdr:clientData/>
  </xdr:twoCellAnchor>
  <xdr:twoCellAnchor>
    <xdr:from>
      <xdr:col>3</xdr:col>
      <xdr:colOff>323850</xdr:colOff>
      <xdr:row>48</xdr:row>
      <xdr:rowOff>0</xdr:rowOff>
    </xdr:from>
    <xdr:to>
      <xdr:col>3</xdr:col>
      <xdr:colOff>323850</xdr:colOff>
      <xdr:row>49</xdr:row>
      <xdr:rowOff>152400</xdr:rowOff>
    </xdr:to>
    <xdr:cxnSp macro="">
      <xdr:nvCxnSpPr>
        <xdr:cNvPr id="2" name="Connecteur droit avec flèche 1">
          <a:extLst>
            <a:ext uri="{FF2B5EF4-FFF2-40B4-BE49-F238E27FC236}">
              <a16:creationId xmlns:a16="http://schemas.microsoft.com/office/drawing/2014/main" id="{4E803B89-F942-4390-A0F0-2CBC7903CB27}"/>
            </a:ext>
          </a:extLst>
        </xdr:cNvPr>
        <xdr:cNvCxnSpPr/>
      </xdr:nvCxnSpPr>
      <xdr:spPr>
        <a:xfrm>
          <a:off x="571500" y="12201525"/>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323850</xdr:colOff>
      <xdr:row>48</xdr:row>
      <xdr:rowOff>0</xdr:rowOff>
    </xdr:from>
    <xdr:to>
      <xdr:col>4</xdr:col>
      <xdr:colOff>323850</xdr:colOff>
      <xdr:row>49</xdr:row>
      <xdr:rowOff>152400</xdr:rowOff>
    </xdr:to>
    <xdr:cxnSp macro="">
      <xdr:nvCxnSpPr>
        <xdr:cNvPr id="4" name="Connecteur droit avec flèche 3">
          <a:extLst>
            <a:ext uri="{FF2B5EF4-FFF2-40B4-BE49-F238E27FC236}">
              <a16:creationId xmlns:a16="http://schemas.microsoft.com/office/drawing/2014/main" id="{16AA2FDA-4A2B-473B-8E27-2E6323B2968C}"/>
            </a:ext>
          </a:extLst>
        </xdr:cNvPr>
        <xdr:cNvCxnSpPr/>
      </xdr:nvCxnSpPr>
      <xdr:spPr>
        <a:xfrm>
          <a:off x="1533525" y="12201525"/>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323850</xdr:colOff>
      <xdr:row>80</xdr:row>
      <xdr:rowOff>0</xdr:rowOff>
    </xdr:from>
    <xdr:to>
      <xdr:col>1</xdr:col>
      <xdr:colOff>323850</xdr:colOff>
      <xdr:row>81</xdr:row>
      <xdr:rowOff>152400</xdr:rowOff>
    </xdr:to>
    <xdr:cxnSp macro="">
      <xdr:nvCxnSpPr>
        <xdr:cNvPr id="7" name="Connecteur droit avec flèche 6">
          <a:extLst>
            <a:ext uri="{FF2B5EF4-FFF2-40B4-BE49-F238E27FC236}">
              <a16:creationId xmlns:a16="http://schemas.microsoft.com/office/drawing/2014/main" id="{7363C777-BE0D-4CDA-BAE0-9A25770FB7F2}"/>
            </a:ext>
          </a:extLst>
        </xdr:cNvPr>
        <xdr:cNvCxnSpPr/>
      </xdr:nvCxnSpPr>
      <xdr:spPr>
        <a:xfrm>
          <a:off x="571500" y="12773025"/>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323850</xdr:colOff>
      <xdr:row>80</xdr:row>
      <xdr:rowOff>0</xdr:rowOff>
    </xdr:from>
    <xdr:to>
      <xdr:col>3</xdr:col>
      <xdr:colOff>323850</xdr:colOff>
      <xdr:row>81</xdr:row>
      <xdr:rowOff>152400</xdr:rowOff>
    </xdr:to>
    <xdr:cxnSp macro="">
      <xdr:nvCxnSpPr>
        <xdr:cNvPr id="10" name="Connecteur droit avec flèche 9">
          <a:extLst>
            <a:ext uri="{FF2B5EF4-FFF2-40B4-BE49-F238E27FC236}">
              <a16:creationId xmlns:a16="http://schemas.microsoft.com/office/drawing/2014/main" id="{7BECC69B-6931-4BA1-BB16-1FB9ED22566F}"/>
            </a:ext>
          </a:extLst>
        </xdr:cNvPr>
        <xdr:cNvCxnSpPr/>
      </xdr:nvCxnSpPr>
      <xdr:spPr>
        <a:xfrm>
          <a:off x="1533525" y="24479250"/>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5CB86-E538-4F20-AC89-78F3E0662211}">
  <sheetPr codeName="Feuil5"/>
  <dimension ref="A1:N68"/>
  <sheetViews>
    <sheetView workbookViewId="0">
      <selection activeCell="E5" sqref="E5"/>
    </sheetView>
  </sheetViews>
  <sheetFormatPr baseColWidth="10" defaultRowHeight="14.4" x14ac:dyDescent="0.3"/>
  <cols>
    <col min="1" max="1" width="15" customWidth="1"/>
    <col min="2" max="2" width="11.6640625" bestFit="1" customWidth="1"/>
    <col min="3" max="13" width="10.6640625" customWidth="1"/>
  </cols>
  <sheetData>
    <row r="1" spans="1:5" x14ac:dyDescent="0.3">
      <c r="A1" t="s">
        <v>29</v>
      </c>
      <c r="D1" s="78"/>
      <c r="E1" s="79"/>
    </row>
    <row r="2" spans="1:5" x14ac:dyDescent="0.3">
      <c r="A2" t="s">
        <v>30</v>
      </c>
    </row>
    <row r="3" spans="1:5" x14ac:dyDescent="0.3">
      <c r="A3" t="s">
        <v>31</v>
      </c>
    </row>
    <row r="4" spans="1:5" x14ac:dyDescent="0.3">
      <c r="A4" t="s">
        <v>32</v>
      </c>
    </row>
    <row r="5" spans="1:5" x14ac:dyDescent="0.3">
      <c r="A5" t="s">
        <v>33</v>
      </c>
    </row>
    <row r="6" spans="1:5" x14ac:dyDescent="0.3">
      <c r="A6" t="s">
        <v>34</v>
      </c>
    </row>
    <row r="7" spans="1:5" x14ac:dyDescent="0.3">
      <c r="A7" t="s">
        <v>4</v>
      </c>
    </row>
    <row r="8" spans="1:5" x14ac:dyDescent="0.3">
      <c r="A8" t="s">
        <v>11</v>
      </c>
    </row>
    <row r="9" spans="1:5" x14ac:dyDescent="0.3">
      <c r="A9" t="s">
        <v>5</v>
      </c>
    </row>
    <row r="10" spans="1:5" x14ac:dyDescent="0.3">
      <c r="A10" t="s">
        <v>12</v>
      </c>
    </row>
    <row r="11" spans="1:5" x14ac:dyDescent="0.3">
      <c r="A11" t="s">
        <v>35</v>
      </c>
    </row>
    <row r="12" spans="1:5" x14ac:dyDescent="0.3">
      <c r="A12" t="s">
        <v>36</v>
      </c>
    </row>
    <row r="13" spans="1:5" x14ac:dyDescent="0.3">
      <c r="A13" t="s">
        <v>7</v>
      </c>
    </row>
    <row r="14" spans="1:5" x14ac:dyDescent="0.3">
      <c r="A14" t="s">
        <v>6</v>
      </c>
    </row>
    <row r="15" spans="1:5" x14ac:dyDescent="0.3">
      <c r="A15" t="s">
        <v>8</v>
      </c>
    </row>
    <row r="16" spans="1:5" x14ac:dyDescent="0.3">
      <c r="A16" t="s">
        <v>9</v>
      </c>
    </row>
    <row r="17" spans="1:14" x14ac:dyDescent="0.3">
      <c r="A17" t="s">
        <v>10</v>
      </c>
    </row>
    <row r="18" spans="1:14" x14ac:dyDescent="0.3">
      <c r="A18" t="s">
        <v>20</v>
      </c>
    </row>
    <row r="19" spans="1:14" x14ac:dyDescent="0.3">
      <c r="A19" t="s">
        <v>21</v>
      </c>
    </row>
    <row r="20" spans="1:14" ht="15" thickBot="1" x14ac:dyDescent="0.35"/>
    <row r="21" spans="1:14" s="21" customFormat="1" ht="38.1" customHeight="1" thickTop="1" thickBot="1" x14ac:dyDescent="0.35">
      <c r="A21" s="66"/>
      <c r="B21" s="63" t="s">
        <v>49</v>
      </c>
      <c r="C21" s="64"/>
      <c r="D21" s="64"/>
      <c r="E21" s="64"/>
      <c r="F21" s="64"/>
      <c r="G21" s="64"/>
      <c r="H21" s="64"/>
      <c r="I21" s="64"/>
      <c r="J21" s="64"/>
      <c r="K21" s="64"/>
      <c r="L21" s="64"/>
      <c r="M21" s="64"/>
      <c r="N21" s="65"/>
    </row>
    <row r="22" spans="1:14" ht="73.2" thickTop="1" thickBot="1" x14ac:dyDescent="0.35">
      <c r="A22" s="67"/>
      <c r="B22" s="22" t="s">
        <v>39</v>
      </c>
      <c r="C22" s="52" t="s">
        <v>43</v>
      </c>
      <c r="D22" s="53"/>
      <c r="E22" s="61" t="s">
        <v>44</v>
      </c>
      <c r="F22" s="61"/>
      <c r="G22" s="61" t="s">
        <v>45</v>
      </c>
      <c r="H22" s="61"/>
      <c r="I22" s="61" t="s">
        <v>46</v>
      </c>
      <c r="J22" s="61"/>
      <c r="K22" s="61" t="s">
        <v>47</v>
      </c>
      <c r="L22" s="61"/>
      <c r="M22" s="61" t="s">
        <v>48</v>
      </c>
      <c r="N22" s="62"/>
    </row>
    <row r="23" spans="1:14" ht="15.6" thickTop="1" thickBot="1" x14ac:dyDescent="0.35">
      <c r="A23" s="67"/>
      <c r="B23" s="22"/>
      <c r="C23" s="54" t="s">
        <v>37</v>
      </c>
      <c r="D23" s="24" t="s">
        <v>38</v>
      </c>
      <c r="E23" s="23" t="s">
        <v>37</v>
      </c>
      <c r="F23" s="47" t="s">
        <v>38</v>
      </c>
      <c r="G23" s="23" t="s">
        <v>37</v>
      </c>
      <c r="H23" s="47" t="s">
        <v>38</v>
      </c>
      <c r="I23" s="23" t="s">
        <v>37</v>
      </c>
      <c r="J23" s="47" t="s">
        <v>38</v>
      </c>
      <c r="K23" s="23" t="s">
        <v>37</v>
      </c>
      <c r="L23" s="47" t="s">
        <v>38</v>
      </c>
      <c r="M23" s="23" t="s">
        <v>37</v>
      </c>
      <c r="N23" s="48" t="s">
        <v>38</v>
      </c>
    </row>
    <row r="24" spans="1:14" ht="15" thickTop="1" x14ac:dyDescent="0.3">
      <c r="A24" s="67"/>
      <c r="B24" s="25" t="s">
        <v>29</v>
      </c>
      <c r="C24" s="55">
        <v>51090</v>
      </c>
      <c r="D24" s="56">
        <v>68094</v>
      </c>
      <c r="E24" s="26">
        <v>54155</v>
      </c>
      <c r="F24" s="41">
        <v>72180</v>
      </c>
      <c r="G24" s="26">
        <v>55671</v>
      </c>
      <c r="H24" s="41">
        <v>74201</v>
      </c>
      <c r="I24" s="26">
        <v>57118</v>
      </c>
      <c r="J24" s="41">
        <v>76130</v>
      </c>
      <c r="K24" s="26">
        <v>58546</v>
      </c>
      <c r="L24" s="41">
        <v>78033</v>
      </c>
      <c r="M24" s="26">
        <v>60595</v>
      </c>
      <c r="N24" s="27">
        <v>80764</v>
      </c>
    </row>
    <row r="25" spans="1:14" ht="6.9" customHeight="1" x14ac:dyDescent="0.3">
      <c r="B25" s="28"/>
      <c r="C25" s="57"/>
      <c r="D25" s="58"/>
      <c r="E25" s="26"/>
      <c r="F25" s="41"/>
      <c r="G25" s="26"/>
      <c r="H25" s="41"/>
      <c r="I25" s="26"/>
      <c r="J25" s="41"/>
      <c r="K25" s="26"/>
      <c r="L25" s="41"/>
      <c r="M25" s="26"/>
      <c r="N25" s="27"/>
    </row>
    <row r="26" spans="1:14" x14ac:dyDescent="0.3">
      <c r="A26" s="67"/>
      <c r="B26" s="25" t="s">
        <v>31</v>
      </c>
      <c r="C26" s="55">
        <v>52280</v>
      </c>
      <c r="D26" s="56">
        <v>69693</v>
      </c>
      <c r="E26" s="26">
        <v>55417</v>
      </c>
      <c r="F26" s="41">
        <v>73875</v>
      </c>
      <c r="G26" s="26">
        <v>56969</v>
      </c>
      <c r="H26" s="41">
        <v>75944</v>
      </c>
      <c r="I26" s="26">
        <v>58450</v>
      </c>
      <c r="J26" s="41">
        <v>77919</v>
      </c>
      <c r="K26" s="26">
        <v>59911</v>
      </c>
      <c r="L26" s="41">
        <v>79867</v>
      </c>
      <c r="M26" s="26">
        <v>62008</v>
      </c>
      <c r="N26" s="27">
        <v>82662</v>
      </c>
    </row>
    <row r="27" spans="1:14" ht="6.9" customHeight="1" x14ac:dyDescent="0.3">
      <c r="B27" s="28"/>
      <c r="C27" s="57"/>
      <c r="D27" s="58"/>
      <c r="E27" s="26"/>
      <c r="F27" s="41"/>
      <c r="G27" s="26"/>
      <c r="H27" s="41"/>
      <c r="I27" s="26"/>
      <c r="J27" s="41"/>
      <c r="K27" s="26"/>
      <c r="L27" s="41"/>
      <c r="M27" s="26"/>
      <c r="N27" s="27"/>
    </row>
    <row r="28" spans="1:14" x14ac:dyDescent="0.3">
      <c r="A28" s="67"/>
      <c r="B28" s="25" t="s">
        <v>33</v>
      </c>
      <c r="C28" s="55">
        <v>53547</v>
      </c>
      <c r="D28" s="56">
        <v>71409</v>
      </c>
      <c r="E28" s="26">
        <v>56760</v>
      </c>
      <c r="F28" s="41">
        <v>75694</v>
      </c>
      <c r="G28" s="26">
        <v>58349</v>
      </c>
      <c r="H28" s="41">
        <v>77813</v>
      </c>
      <c r="I28" s="26">
        <v>59866</v>
      </c>
      <c r="J28" s="41">
        <v>79836</v>
      </c>
      <c r="K28" s="26">
        <v>61363</v>
      </c>
      <c r="L28" s="41">
        <v>81832</v>
      </c>
      <c r="M28" s="26">
        <v>63511</v>
      </c>
      <c r="N28" s="27">
        <v>84696</v>
      </c>
    </row>
    <row r="29" spans="1:14" ht="6.9" customHeight="1" x14ac:dyDescent="0.3">
      <c r="B29" s="28"/>
      <c r="C29" s="57"/>
      <c r="D29" s="58"/>
      <c r="E29" s="26"/>
      <c r="F29" s="41"/>
      <c r="G29" s="26"/>
      <c r="H29" s="41"/>
      <c r="I29" s="26"/>
      <c r="J29" s="41"/>
      <c r="K29" s="26"/>
      <c r="L29" s="41"/>
      <c r="M29" s="26"/>
      <c r="N29" s="27"/>
    </row>
    <row r="30" spans="1:14" x14ac:dyDescent="0.3">
      <c r="A30" s="67"/>
      <c r="B30" s="25" t="s">
        <v>4</v>
      </c>
      <c r="C30" s="55">
        <v>48692</v>
      </c>
      <c r="D30" s="56">
        <v>64896</v>
      </c>
      <c r="E30" s="26">
        <v>51614</v>
      </c>
      <c r="F30" s="41">
        <v>68790</v>
      </c>
      <c r="G30" s="26">
        <v>53059</v>
      </c>
      <c r="H30" s="41">
        <v>70716</v>
      </c>
      <c r="I30" s="26">
        <v>54439</v>
      </c>
      <c r="J30" s="41">
        <v>72555</v>
      </c>
      <c r="K30" s="26">
        <v>55800</v>
      </c>
      <c r="L30" s="41">
        <v>74369</v>
      </c>
      <c r="M30" s="26">
        <v>57753</v>
      </c>
      <c r="N30" s="27">
        <v>76972</v>
      </c>
    </row>
    <row r="31" spans="1:14" ht="6.9" customHeight="1" x14ac:dyDescent="0.3">
      <c r="B31" s="28"/>
      <c r="C31" s="57"/>
      <c r="D31" s="58"/>
      <c r="E31" s="26"/>
      <c r="F31" s="41"/>
      <c r="G31" s="26"/>
      <c r="H31" s="41"/>
      <c r="I31" s="26"/>
      <c r="J31" s="41"/>
      <c r="K31" s="26"/>
      <c r="L31" s="41"/>
      <c r="M31" s="26"/>
      <c r="N31" s="27"/>
    </row>
    <row r="32" spans="1:14" x14ac:dyDescent="0.3">
      <c r="A32" s="67"/>
      <c r="B32" s="25" t="s">
        <v>5</v>
      </c>
      <c r="C32" s="55">
        <v>51090</v>
      </c>
      <c r="D32" s="56">
        <v>68094</v>
      </c>
      <c r="E32" s="26">
        <v>54155</v>
      </c>
      <c r="F32" s="41">
        <v>72180</v>
      </c>
      <c r="G32" s="26">
        <v>55671</v>
      </c>
      <c r="H32" s="41">
        <v>74201</v>
      </c>
      <c r="I32" s="26">
        <v>57118</v>
      </c>
      <c r="J32" s="41">
        <v>76130</v>
      </c>
      <c r="K32" s="26">
        <v>58546</v>
      </c>
      <c r="L32" s="41">
        <v>78033</v>
      </c>
      <c r="M32" s="26">
        <v>60595</v>
      </c>
      <c r="N32" s="27">
        <v>80764</v>
      </c>
    </row>
    <row r="33" spans="1:14" ht="6.9" customHeight="1" x14ac:dyDescent="0.3">
      <c r="B33" s="28"/>
      <c r="C33" s="57"/>
      <c r="D33" s="58"/>
      <c r="E33" s="26"/>
      <c r="F33" s="41"/>
      <c r="G33" s="26"/>
      <c r="H33" s="41"/>
      <c r="I33" s="26"/>
      <c r="J33" s="41"/>
      <c r="K33" s="26"/>
      <c r="L33" s="41"/>
      <c r="M33" s="26"/>
      <c r="N33" s="27"/>
    </row>
    <row r="34" spans="1:14" ht="15" thickBot="1" x14ac:dyDescent="0.35">
      <c r="A34" s="67"/>
      <c r="B34" s="29" t="s">
        <v>35</v>
      </c>
      <c r="C34" s="59">
        <v>51090</v>
      </c>
      <c r="D34" s="60">
        <v>68094</v>
      </c>
      <c r="E34" s="80">
        <v>54155</v>
      </c>
      <c r="F34" s="31">
        <v>72180</v>
      </c>
      <c r="G34" s="43">
        <v>55671</v>
      </c>
      <c r="H34" s="31">
        <v>74201</v>
      </c>
      <c r="I34" s="43">
        <v>57118</v>
      </c>
      <c r="J34" s="31">
        <v>76130</v>
      </c>
      <c r="K34" s="43">
        <v>58546</v>
      </c>
      <c r="L34" s="31">
        <v>78033</v>
      </c>
      <c r="M34" s="43">
        <v>60595</v>
      </c>
      <c r="N34" s="32">
        <v>80764</v>
      </c>
    </row>
    <row r="35" spans="1:14" ht="15" thickTop="1" x14ac:dyDescent="0.3">
      <c r="C35" s="20"/>
      <c r="D35" s="20"/>
      <c r="E35" s="26"/>
      <c r="F35" s="26"/>
      <c r="G35" s="26"/>
      <c r="H35" s="26"/>
      <c r="I35" s="26"/>
      <c r="J35" s="26"/>
      <c r="K35" s="26"/>
      <c r="L35" s="26"/>
      <c r="M35" s="26"/>
      <c r="N35" s="26"/>
    </row>
    <row r="36" spans="1:14" ht="15" thickBot="1" x14ac:dyDescent="0.35">
      <c r="C36" s="20"/>
      <c r="D36" s="20"/>
      <c r="E36" s="26"/>
      <c r="F36" s="26"/>
      <c r="G36" s="26"/>
      <c r="H36" s="26"/>
      <c r="I36" s="26"/>
      <c r="J36" s="26"/>
      <c r="K36" s="26"/>
      <c r="L36" s="26"/>
      <c r="M36" s="26"/>
      <c r="N36" s="26"/>
    </row>
    <row r="37" spans="1:14" s="21" customFormat="1" ht="38.1" customHeight="1" thickTop="1" thickBot="1" x14ac:dyDescent="0.35">
      <c r="A37" s="68"/>
      <c r="B37" s="44" t="s">
        <v>50</v>
      </c>
      <c r="C37" s="45"/>
      <c r="D37" s="45"/>
      <c r="E37" s="45"/>
      <c r="F37" s="45"/>
      <c r="G37" s="45"/>
      <c r="H37" s="45"/>
      <c r="I37" s="45"/>
      <c r="J37" s="45"/>
      <c r="K37" s="45"/>
      <c r="L37" s="45"/>
      <c r="M37" s="45"/>
      <c r="N37" s="46"/>
    </row>
    <row r="38" spans="1:14" ht="73.2" thickTop="1" thickBot="1" x14ac:dyDescent="0.35">
      <c r="A38" s="67"/>
      <c r="B38" s="22" t="s">
        <v>39</v>
      </c>
      <c r="C38" s="52" t="s">
        <v>43</v>
      </c>
      <c r="D38" s="53"/>
      <c r="E38" s="61" t="s">
        <v>44</v>
      </c>
      <c r="F38" s="61"/>
      <c r="G38" s="61" t="s">
        <v>45</v>
      </c>
      <c r="H38" s="61"/>
      <c r="I38" s="61" t="s">
        <v>46</v>
      </c>
      <c r="J38" s="61"/>
      <c r="K38" s="61" t="s">
        <v>47</v>
      </c>
      <c r="L38" s="61"/>
      <c r="M38" s="61" t="s">
        <v>48</v>
      </c>
      <c r="N38" s="62"/>
    </row>
    <row r="39" spans="1:14" ht="15.6" thickTop="1" thickBot="1" x14ac:dyDescent="0.35">
      <c r="A39" s="67"/>
      <c r="B39" s="22"/>
      <c r="C39" s="23" t="s">
        <v>37</v>
      </c>
      <c r="D39" s="23" t="s">
        <v>38</v>
      </c>
      <c r="E39" s="23" t="s">
        <v>37</v>
      </c>
      <c r="F39" s="47" t="s">
        <v>38</v>
      </c>
      <c r="G39" s="23" t="s">
        <v>37</v>
      </c>
      <c r="H39" s="47" t="s">
        <v>38</v>
      </c>
      <c r="I39" s="23" t="s">
        <v>37</v>
      </c>
      <c r="J39" s="47" t="s">
        <v>38</v>
      </c>
      <c r="K39" s="23" t="s">
        <v>37</v>
      </c>
      <c r="L39" s="47" t="s">
        <v>38</v>
      </c>
      <c r="M39" s="23" t="s">
        <v>37</v>
      </c>
      <c r="N39" s="48" t="s">
        <v>38</v>
      </c>
    </row>
    <row r="40" spans="1:14" ht="29.4" thickTop="1" x14ac:dyDescent="0.3">
      <c r="A40" s="39"/>
      <c r="B40" s="36" t="s">
        <v>30</v>
      </c>
      <c r="C40" s="34">
        <v>53138</v>
      </c>
      <c r="D40" s="34">
        <v>70824</v>
      </c>
      <c r="E40" s="35">
        <v>56326</v>
      </c>
      <c r="F40" s="50">
        <v>75073</v>
      </c>
      <c r="G40" s="35">
        <v>57903</v>
      </c>
      <c r="H40" s="50">
        <v>77175</v>
      </c>
      <c r="I40" s="35">
        <v>59408</v>
      </c>
      <c r="J40" s="50">
        <v>79182</v>
      </c>
      <c r="K40" s="35">
        <v>60893</v>
      </c>
      <c r="L40" s="50">
        <v>81162</v>
      </c>
      <c r="M40" s="35">
        <v>63024</v>
      </c>
      <c r="N40" s="51">
        <v>84003</v>
      </c>
    </row>
    <row r="41" spans="1:14" ht="6.9" customHeight="1" x14ac:dyDescent="0.3">
      <c r="B41" s="28"/>
      <c r="C41" s="42"/>
      <c r="D41" s="42"/>
      <c r="E41" s="26"/>
      <c r="F41" s="41"/>
      <c r="G41" s="26"/>
      <c r="H41" s="41"/>
      <c r="I41" s="26"/>
      <c r="J41" s="41"/>
      <c r="K41" s="26"/>
      <c r="L41" s="41"/>
      <c r="M41" s="26"/>
      <c r="N41" s="27"/>
    </row>
    <row r="42" spans="1:14" ht="28.8" x14ac:dyDescent="0.3">
      <c r="A42" s="39"/>
      <c r="B42" s="37" t="s">
        <v>32</v>
      </c>
      <c r="C42" s="40">
        <v>54366</v>
      </c>
      <c r="D42" s="40">
        <v>72482</v>
      </c>
      <c r="E42" s="26">
        <v>57628</v>
      </c>
      <c r="F42" s="41">
        <v>76831</v>
      </c>
      <c r="G42" s="26">
        <v>59242</v>
      </c>
      <c r="H42" s="41">
        <v>78982</v>
      </c>
      <c r="I42" s="26">
        <v>60782</v>
      </c>
      <c r="J42" s="41">
        <v>81036</v>
      </c>
      <c r="K42" s="26">
        <v>62302</v>
      </c>
      <c r="L42" s="41">
        <v>83062</v>
      </c>
      <c r="M42" s="26">
        <v>64483</v>
      </c>
      <c r="N42" s="27">
        <f>L42*1.035</f>
        <v>85969.17</v>
      </c>
    </row>
    <row r="43" spans="1:14" ht="6.9" customHeight="1" x14ac:dyDescent="0.3">
      <c r="B43" s="28"/>
      <c r="C43" s="42"/>
      <c r="D43" s="42"/>
      <c r="E43" s="26"/>
      <c r="F43" s="41"/>
      <c r="G43" s="26"/>
      <c r="H43" s="41"/>
      <c r="I43" s="26"/>
      <c r="J43" s="41"/>
      <c r="K43" s="26"/>
      <c r="L43" s="41"/>
      <c r="M43" s="26"/>
      <c r="N43" s="27"/>
    </row>
    <row r="44" spans="1:14" ht="28.8" x14ac:dyDescent="0.3">
      <c r="A44" s="39"/>
      <c r="B44" s="37" t="s">
        <v>34</v>
      </c>
      <c r="C44" s="40">
        <v>55692</v>
      </c>
      <c r="D44" s="40">
        <v>74276</v>
      </c>
      <c r="E44" s="26">
        <v>59034</v>
      </c>
      <c r="F44" s="41">
        <v>78733</v>
      </c>
      <c r="G44" s="26">
        <v>60687</v>
      </c>
      <c r="H44" s="41">
        <v>80938</v>
      </c>
      <c r="I44" s="26">
        <v>62265</v>
      </c>
      <c r="J44" s="41">
        <v>83042</v>
      </c>
      <c r="K44" s="26">
        <v>63822</v>
      </c>
      <c r="L44" s="41">
        <v>85118</v>
      </c>
      <c r="M44" s="26">
        <v>66056</v>
      </c>
      <c r="N44" s="27">
        <v>88097</v>
      </c>
    </row>
    <row r="45" spans="1:14" ht="6.9" customHeight="1" x14ac:dyDescent="0.3">
      <c r="B45" s="28"/>
      <c r="C45" s="42"/>
      <c r="D45" s="42"/>
      <c r="E45" s="26"/>
      <c r="F45" s="41"/>
      <c r="G45" s="26"/>
      <c r="H45" s="41"/>
      <c r="I45" s="26"/>
      <c r="J45" s="41"/>
      <c r="K45" s="26"/>
      <c r="L45" s="41"/>
      <c r="M45" s="26"/>
      <c r="N45" s="27"/>
    </row>
    <row r="46" spans="1:14" ht="28.8" x14ac:dyDescent="0.3">
      <c r="A46" s="39"/>
      <c r="B46" s="37" t="s">
        <v>11</v>
      </c>
      <c r="C46" s="40">
        <v>50642</v>
      </c>
      <c r="D46" s="40">
        <v>67490</v>
      </c>
      <c r="E46" s="26">
        <v>53681</v>
      </c>
      <c r="F46" s="41">
        <v>71539</v>
      </c>
      <c r="G46" s="26">
        <v>55184</v>
      </c>
      <c r="H46" s="41">
        <v>73542</v>
      </c>
      <c r="I46" s="26">
        <v>56619</v>
      </c>
      <c r="J46" s="41">
        <v>75454</v>
      </c>
      <c r="K46" s="26">
        <v>58034</v>
      </c>
      <c r="L46" s="41">
        <v>77340</v>
      </c>
      <c r="M46" s="26">
        <v>60065</v>
      </c>
      <c r="N46" s="27">
        <v>80047</v>
      </c>
    </row>
    <row r="47" spans="1:14" ht="6.9" customHeight="1" x14ac:dyDescent="0.3">
      <c r="B47" s="28"/>
      <c r="C47" s="42"/>
      <c r="D47" s="42"/>
      <c r="E47" s="26"/>
      <c r="F47" s="41"/>
      <c r="G47" s="26"/>
      <c r="H47" s="41"/>
      <c r="I47" s="26"/>
      <c r="J47" s="41"/>
      <c r="K47" s="26"/>
      <c r="L47" s="41"/>
      <c r="M47" s="26"/>
      <c r="N47" s="27"/>
    </row>
    <row r="48" spans="1:14" ht="28.8" x14ac:dyDescent="0.3">
      <c r="A48" s="39"/>
      <c r="B48" s="37" t="s">
        <v>12</v>
      </c>
      <c r="C48" s="40">
        <v>53138</v>
      </c>
      <c r="D48" s="40">
        <v>70824</v>
      </c>
      <c r="E48" s="26">
        <v>56326</v>
      </c>
      <c r="F48" s="41">
        <v>75073</v>
      </c>
      <c r="G48" s="26">
        <v>57903</v>
      </c>
      <c r="H48" s="41">
        <v>77175</v>
      </c>
      <c r="I48" s="26">
        <v>59408</v>
      </c>
      <c r="J48" s="41">
        <v>79182</v>
      </c>
      <c r="K48" s="26">
        <v>60893</v>
      </c>
      <c r="L48" s="41">
        <v>81162</v>
      </c>
      <c r="M48" s="26">
        <v>63024</v>
      </c>
      <c r="N48" s="27">
        <v>84003</v>
      </c>
    </row>
    <row r="49" spans="1:14" ht="6.9" customHeight="1" x14ac:dyDescent="0.3">
      <c r="B49" s="28"/>
      <c r="C49" s="42"/>
      <c r="D49" s="42"/>
      <c r="E49" s="26"/>
      <c r="F49" s="41"/>
      <c r="G49" s="26"/>
      <c r="H49" s="41"/>
      <c r="I49" s="26"/>
      <c r="J49" s="41"/>
      <c r="K49" s="26"/>
      <c r="L49" s="41"/>
      <c r="M49" s="26"/>
      <c r="N49" s="27"/>
    </row>
    <row r="50" spans="1:14" ht="29.4" thickBot="1" x14ac:dyDescent="0.35">
      <c r="A50" s="39"/>
      <c r="B50" s="49" t="s">
        <v>36</v>
      </c>
      <c r="C50" s="30">
        <v>53138</v>
      </c>
      <c r="D50" s="30">
        <v>70824</v>
      </c>
      <c r="E50" s="43">
        <v>56326</v>
      </c>
      <c r="F50" s="31">
        <v>75073</v>
      </c>
      <c r="G50" s="43">
        <v>57903</v>
      </c>
      <c r="H50" s="31">
        <v>77175</v>
      </c>
      <c r="I50" s="43">
        <v>59408</v>
      </c>
      <c r="J50" s="31">
        <v>79182</v>
      </c>
      <c r="K50" s="43">
        <v>60893</v>
      </c>
      <c r="L50" s="31">
        <v>81162</v>
      </c>
      <c r="M50" s="43">
        <v>63024</v>
      </c>
      <c r="N50" s="32">
        <v>84003</v>
      </c>
    </row>
    <row r="51" spans="1:14" ht="15.6" thickTop="1" thickBot="1" x14ac:dyDescent="0.35"/>
    <row r="52" spans="1:14" s="21" customFormat="1" ht="38.1" customHeight="1" thickTop="1" thickBot="1" x14ac:dyDescent="0.35">
      <c r="A52" s="68"/>
      <c r="B52" s="44" t="s">
        <v>51</v>
      </c>
      <c r="C52" s="45"/>
      <c r="D52" s="45"/>
      <c r="E52" s="45"/>
      <c r="F52" s="45"/>
      <c r="G52" s="45"/>
      <c r="H52" s="45"/>
      <c r="I52" s="45"/>
      <c r="J52" s="45"/>
      <c r="K52" s="45"/>
      <c r="L52" s="45"/>
      <c r="M52" s="45"/>
      <c r="N52" s="46"/>
    </row>
    <row r="53" spans="1:14" ht="73.2" thickTop="1" thickBot="1" x14ac:dyDescent="0.35">
      <c r="A53" s="67"/>
      <c r="B53" s="22" t="s">
        <v>39</v>
      </c>
      <c r="C53" s="52" t="s">
        <v>43</v>
      </c>
      <c r="D53" s="53"/>
      <c r="E53" s="61" t="s">
        <v>44</v>
      </c>
      <c r="F53" s="61"/>
      <c r="G53" s="61" t="s">
        <v>45</v>
      </c>
      <c r="H53" s="61"/>
      <c r="I53" s="61" t="s">
        <v>46</v>
      </c>
      <c r="J53" s="61"/>
      <c r="K53" s="61" t="s">
        <v>47</v>
      </c>
      <c r="L53" s="61"/>
      <c r="M53" s="61" t="s">
        <v>48</v>
      </c>
      <c r="N53" s="62"/>
    </row>
    <row r="54" spans="1:14" ht="15.6" thickTop="1" thickBot="1" x14ac:dyDescent="0.35">
      <c r="A54" s="67"/>
      <c r="B54" s="22"/>
      <c r="C54" s="23" t="s">
        <v>37</v>
      </c>
      <c r="D54" s="23" t="s">
        <v>38</v>
      </c>
      <c r="E54" s="23" t="s">
        <v>37</v>
      </c>
      <c r="F54" s="47" t="s">
        <v>38</v>
      </c>
      <c r="G54" s="23" t="s">
        <v>37</v>
      </c>
      <c r="H54" s="47" t="s">
        <v>38</v>
      </c>
      <c r="I54" s="23" t="s">
        <v>37</v>
      </c>
      <c r="J54" s="47" t="s">
        <v>38</v>
      </c>
      <c r="K54" s="23" t="s">
        <v>37</v>
      </c>
      <c r="L54" s="47" t="s">
        <v>38</v>
      </c>
      <c r="M54" s="23" t="s">
        <v>37</v>
      </c>
      <c r="N54" s="48" t="s">
        <v>38</v>
      </c>
    </row>
    <row r="55" spans="1:14" ht="15" thickTop="1" x14ac:dyDescent="0.3">
      <c r="A55" s="67"/>
      <c r="B55" s="33" t="s">
        <v>7</v>
      </c>
      <c r="C55" s="34">
        <v>64884</v>
      </c>
      <c r="D55" s="34">
        <v>86511</v>
      </c>
      <c r="E55" s="35">
        <v>68777</v>
      </c>
      <c r="F55" s="50">
        <v>91702</v>
      </c>
      <c r="G55" s="35">
        <v>70703</v>
      </c>
      <c r="H55" s="50">
        <v>94270</v>
      </c>
      <c r="I55" s="35">
        <v>72541</v>
      </c>
      <c r="J55" s="50">
        <v>96721</v>
      </c>
      <c r="K55" s="35">
        <v>74355</v>
      </c>
      <c r="L55" s="50">
        <v>99139</v>
      </c>
      <c r="M55" s="35">
        <v>76957</v>
      </c>
      <c r="N55" s="51">
        <v>102609</v>
      </c>
    </row>
    <row r="56" spans="1:14" ht="6.9" customHeight="1" x14ac:dyDescent="0.3">
      <c r="B56" s="28"/>
      <c r="C56" s="42"/>
      <c r="D56" s="42"/>
      <c r="E56" s="26"/>
      <c r="F56" s="41"/>
      <c r="G56" s="26"/>
      <c r="H56" s="41"/>
      <c r="I56" s="26"/>
      <c r="J56" s="41"/>
      <c r="K56" s="26"/>
      <c r="L56" s="41"/>
      <c r="M56" s="26"/>
      <c r="N56" s="27"/>
    </row>
    <row r="57" spans="1:14" x14ac:dyDescent="0.3">
      <c r="A57" s="67"/>
      <c r="B57" s="25" t="s">
        <v>6</v>
      </c>
      <c r="C57" s="40">
        <v>69814</v>
      </c>
      <c r="D57" s="40">
        <v>93086</v>
      </c>
      <c r="E57" s="26">
        <v>74003</v>
      </c>
      <c r="F57" s="41">
        <v>98671</v>
      </c>
      <c r="G57" s="26">
        <v>76075</v>
      </c>
      <c r="H57" s="41">
        <v>101434</v>
      </c>
      <c r="I57" s="26">
        <v>78053</v>
      </c>
      <c r="J57" s="41">
        <v>104071</v>
      </c>
      <c r="K57" s="26">
        <v>80004</v>
      </c>
      <c r="L57" s="41">
        <v>106673</v>
      </c>
      <c r="M57" s="26">
        <v>80804</v>
      </c>
      <c r="N57" s="27">
        <v>110407</v>
      </c>
    </row>
    <row r="58" spans="1:14" ht="6.9" customHeight="1" x14ac:dyDescent="0.3">
      <c r="B58" s="28"/>
      <c r="C58" s="42"/>
      <c r="D58" s="42"/>
      <c r="E58" s="26"/>
      <c r="F58" s="41"/>
      <c r="G58" s="26"/>
      <c r="H58" s="41"/>
      <c r="I58" s="26"/>
      <c r="J58" s="41"/>
      <c r="K58" s="26"/>
      <c r="L58" s="41"/>
      <c r="M58" s="26"/>
      <c r="N58" s="27"/>
    </row>
    <row r="59" spans="1:14" x14ac:dyDescent="0.3">
      <c r="A59" s="67"/>
      <c r="B59" s="25" t="s">
        <v>8</v>
      </c>
      <c r="C59" s="40">
        <v>75123</v>
      </c>
      <c r="D59" s="40">
        <v>100159</v>
      </c>
      <c r="E59" s="26">
        <v>79630</v>
      </c>
      <c r="F59" s="41">
        <v>106169</v>
      </c>
      <c r="G59" s="26">
        <v>81860</v>
      </c>
      <c r="H59" s="41">
        <v>109142</v>
      </c>
      <c r="I59" s="26">
        <v>83988</v>
      </c>
      <c r="J59" s="41">
        <v>111980</v>
      </c>
      <c r="K59" s="26">
        <v>86088</v>
      </c>
      <c r="L59" s="41">
        <v>114780</v>
      </c>
      <c r="M59" s="26">
        <v>89101</v>
      </c>
      <c r="N59" s="27">
        <v>118797</v>
      </c>
    </row>
    <row r="60" spans="1:14" ht="6.9" customHeight="1" x14ac:dyDescent="0.3">
      <c r="B60" s="28"/>
      <c r="C60" s="42"/>
      <c r="D60" s="42"/>
      <c r="E60" s="26"/>
      <c r="F60" s="41"/>
      <c r="G60" s="26"/>
      <c r="H60" s="41"/>
      <c r="I60" s="26"/>
      <c r="J60" s="41"/>
      <c r="K60" s="26"/>
      <c r="L60" s="41"/>
      <c r="M60" s="26"/>
      <c r="N60" s="27"/>
    </row>
    <row r="61" spans="1:14" x14ac:dyDescent="0.3">
      <c r="A61" s="67"/>
      <c r="B61" s="25" t="s">
        <v>9</v>
      </c>
      <c r="C61" s="40">
        <v>80829</v>
      </c>
      <c r="D61" s="40">
        <v>107774</v>
      </c>
      <c r="E61" s="26">
        <v>85679</v>
      </c>
      <c r="F61" s="41">
        <v>114240</v>
      </c>
      <c r="G61" s="26">
        <v>88078</v>
      </c>
      <c r="H61" s="41">
        <v>117439</v>
      </c>
      <c r="I61" s="26">
        <v>90368</v>
      </c>
      <c r="J61" s="41">
        <v>120492</v>
      </c>
      <c r="K61" s="26">
        <v>92627</v>
      </c>
      <c r="L61" s="41">
        <v>123504</v>
      </c>
      <c r="M61" s="26">
        <v>95869</v>
      </c>
      <c r="N61" s="27">
        <v>127827</v>
      </c>
    </row>
    <row r="62" spans="1:14" ht="6.9" customHeight="1" x14ac:dyDescent="0.3">
      <c r="B62" s="28"/>
      <c r="C62" s="42"/>
      <c r="D62" s="42"/>
      <c r="E62" s="26"/>
      <c r="F62" s="41"/>
      <c r="G62" s="26"/>
      <c r="H62" s="41"/>
      <c r="I62" s="26"/>
      <c r="J62" s="41"/>
      <c r="K62" s="26"/>
      <c r="L62" s="41"/>
      <c r="M62" s="26"/>
      <c r="N62" s="27"/>
    </row>
    <row r="63" spans="1:14" x14ac:dyDescent="0.3">
      <c r="A63" s="67"/>
      <c r="B63" s="25" t="s">
        <v>10</v>
      </c>
      <c r="C63" s="40">
        <v>86974</v>
      </c>
      <c r="D63" s="40">
        <v>115964</v>
      </c>
      <c r="E63" s="26">
        <v>92192</v>
      </c>
      <c r="F63" s="41">
        <v>122922</v>
      </c>
      <c r="G63" s="26">
        <v>94773</v>
      </c>
      <c r="H63" s="41">
        <v>126364</v>
      </c>
      <c r="I63" s="26">
        <v>97237</v>
      </c>
      <c r="J63" s="41">
        <v>129649</v>
      </c>
      <c r="K63" s="26">
        <v>99668</v>
      </c>
      <c r="L63" s="41">
        <v>132890</v>
      </c>
      <c r="M63" s="26">
        <v>103156</v>
      </c>
      <c r="N63" s="27">
        <v>137541</v>
      </c>
    </row>
    <row r="64" spans="1:14" ht="6.9" customHeight="1" x14ac:dyDescent="0.3">
      <c r="B64" s="28"/>
      <c r="C64" s="42"/>
      <c r="D64" s="42"/>
      <c r="E64" s="26"/>
      <c r="F64" s="41"/>
      <c r="G64" s="26"/>
      <c r="H64" s="41"/>
      <c r="I64" s="26"/>
      <c r="J64" s="41"/>
      <c r="K64" s="26"/>
      <c r="L64" s="41"/>
      <c r="M64" s="26"/>
      <c r="N64" s="27"/>
    </row>
    <row r="65" spans="1:14" x14ac:dyDescent="0.3">
      <c r="A65" s="67"/>
      <c r="B65" s="25" t="s">
        <v>20</v>
      </c>
      <c r="C65" s="40">
        <v>93584</v>
      </c>
      <c r="D65" s="40">
        <v>124777</v>
      </c>
      <c r="E65" s="26">
        <v>99199</v>
      </c>
      <c r="F65" s="41">
        <v>132264</v>
      </c>
      <c r="G65" s="26">
        <v>101977</v>
      </c>
      <c r="H65" s="41">
        <v>135967</v>
      </c>
      <c r="I65" s="26">
        <v>104628</v>
      </c>
      <c r="J65" s="41">
        <v>139502</v>
      </c>
      <c r="K65" s="26">
        <v>107244</v>
      </c>
      <c r="L65" s="41">
        <v>142990</v>
      </c>
      <c r="M65" s="26">
        <v>110998</v>
      </c>
      <c r="N65" s="27">
        <v>147995</v>
      </c>
    </row>
    <row r="66" spans="1:14" ht="6.9" customHeight="1" x14ac:dyDescent="0.3">
      <c r="B66" s="28"/>
      <c r="C66" s="42"/>
      <c r="D66" s="42"/>
      <c r="E66" s="26"/>
      <c r="F66" s="41"/>
      <c r="G66" s="26"/>
      <c r="H66" s="41"/>
      <c r="I66" s="26"/>
      <c r="J66" s="41"/>
      <c r="K66" s="26"/>
      <c r="L66" s="41"/>
      <c r="M66" s="26"/>
      <c r="N66" s="27"/>
    </row>
    <row r="67" spans="1:14" ht="15" thickBot="1" x14ac:dyDescent="0.35">
      <c r="A67" s="67"/>
      <c r="B67" s="29" t="s">
        <v>21</v>
      </c>
      <c r="C67" s="30">
        <v>100696</v>
      </c>
      <c r="D67" s="30">
        <v>134260</v>
      </c>
      <c r="E67" s="43">
        <v>106738</v>
      </c>
      <c r="F67" s="31">
        <v>142316</v>
      </c>
      <c r="G67" s="43">
        <v>109727</v>
      </c>
      <c r="H67" s="31">
        <v>146301</v>
      </c>
      <c r="I67" s="43">
        <v>112580</v>
      </c>
      <c r="J67" s="31">
        <v>150105</v>
      </c>
      <c r="K67" s="43">
        <v>115395</v>
      </c>
      <c r="L67" s="31">
        <v>153858</v>
      </c>
      <c r="M67" s="43">
        <v>119434</v>
      </c>
      <c r="N67" s="32">
        <v>159243</v>
      </c>
    </row>
    <row r="68" spans="1:14" ht="15" thickTop="1" x14ac:dyDescent="0.3"/>
  </sheetData>
  <phoneticPr fontId="4"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52625-B79B-4BFA-A1A9-1CA9F7B32294}">
  <dimension ref="B1:K110"/>
  <sheetViews>
    <sheetView tabSelected="1" workbookViewId="0">
      <selection activeCell="B4" sqref="B4:K5"/>
    </sheetView>
  </sheetViews>
  <sheetFormatPr baseColWidth="10" defaultColWidth="14" defaultRowHeight="14.4" x14ac:dyDescent="0.3"/>
  <cols>
    <col min="1" max="1" width="3.6640625" customWidth="1"/>
    <col min="2" max="2" width="14.44140625" customWidth="1"/>
    <col min="4" max="5" width="15.6640625" customWidth="1"/>
    <col min="6" max="6" width="13.6640625" customWidth="1"/>
    <col min="11" max="11" width="38.33203125" customWidth="1"/>
  </cols>
  <sheetData>
    <row r="1" spans="2:11" ht="51" customHeight="1" x14ac:dyDescent="0.3"/>
    <row r="3" spans="2:11" ht="16.2" thickBot="1" x14ac:dyDescent="0.35">
      <c r="B3" s="81" t="s">
        <v>110</v>
      </c>
      <c r="C3" s="82"/>
      <c r="D3" s="82"/>
      <c r="E3" s="82"/>
      <c r="F3" s="82"/>
      <c r="G3" s="82"/>
      <c r="H3" s="82"/>
      <c r="I3" s="82"/>
      <c r="J3" s="82"/>
      <c r="K3" s="82"/>
    </row>
    <row r="4" spans="2:11" ht="200.1" customHeight="1" thickTop="1" x14ac:dyDescent="0.3">
      <c r="B4" s="170" t="s">
        <v>137</v>
      </c>
      <c r="C4" s="171"/>
      <c r="D4" s="171"/>
      <c r="E4" s="171"/>
      <c r="F4" s="171"/>
      <c r="G4" s="171"/>
      <c r="H4" s="171"/>
      <c r="I4" s="171"/>
      <c r="J4" s="171"/>
      <c r="K4" s="172"/>
    </row>
    <row r="5" spans="2:11" ht="200.1" customHeight="1" thickBot="1" x14ac:dyDescent="0.35">
      <c r="B5" s="173"/>
      <c r="C5" s="174"/>
      <c r="D5" s="174"/>
      <c r="E5" s="174"/>
      <c r="F5" s="174"/>
      <c r="G5" s="174"/>
      <c r="H5" s="174"/>
      <c r="I5" s="174"/>
      <c r="J5" s="174"/>
      <c r="K5" s="175"/>
    </row>
    <row r="6" spans="2:11" ht="15" thickTop="1" x14ac:dyDescent="0.3"/>
    <row r="7" spans="2:11" x14ac:dyDescent="0.3">
      <c r="B7" s="72" t="s">
        <v>70</v>
      </c>
    </row>
    <row r="9" spans="2:11" x14ac:dyDescent="0.3">
      <c r="B9" s="83" t="s">
        <v>58</v>
      </c>
    </row>
    <row r="10" spans="2:11" ht="133.94999999999999" customHeight="1" x14ac:dyDescent="0.3">
      <c r="B10" s="182" t="s">
        <v>136</v>
      </c>
      <c r="C10" s="182"/>
      <c r="D10" s="182"/>
      <c r="E10" s="182"/>
      <c r="F10" s="182"/>
      <c r="G10" s="182"/>
      <c r="H10" s="182"/>
      <c r="I10" s="182"/>
      <c r="J10" s="182"/>
      <c r="K10" s="182"/>
    </row>
    <row r="11" spans="2:11" x14ac:dyDescent="0.3">
      <c r="B11" s="84"/>
      <c r="C11" s="84"/>
      <c r="D11" s="84"/>
      <c r="E11" s="84"/>
    </row>
    <row r="12" spans="2:11" x14ac:dyDescent="0.3">
      <c r="B12" s="176" t="s">
        <v>59</v>
      </c>
      <c r="C12" s="176"/>
      <c r="D12" s="176"/>
      <c r="E12" s="176"/>
      <c r="F12" s="176"/>
    </row>
    <row r="13" spans="2:11" x14ac:dyDescent="0.3">
      <c r="B13" t="s">
        <v>60</v>
      </c>
    </row>
    <row r="19" spans="2:6" x14ac:dyDescent="0.3">
      <c r="B19" s="176" t="s">
        <v>61</v>
      </c>
      <c r="C19" s="176"/>
      <c r="D19" s="176"/>
      <c r="E19" s="176"/>
      <c r="F19" s="176"/>
    </row>
    <row r="20" spans="2:6" x14ac:dyDescent="0.3">
      <c r="B20" t="s">
        <v>62</v>
      </c>
    </row>
    <row r="22" spans="2:6" x14ac:dyDescent="0.3">
      <c r="B22" s="116" t="s">
        <v>131</v>
      </c>
      <c r="C22" t="s">
        <v>42</v>
      </c>
    </row>
    <row r="23" spans="2:6" x14ac:dyDescent="0.3">
      <c r="C23" t="s">
        <v>66</v>
      </c>
    </row>
    <row r="24" spans="2:6" x14ac:dyDescent="0.3">
      <c r="C24" t="s">
        <v>67</v>
      </c>
    </row>
    <row r="26" spans="2:6" x14ac:dyDescent="0.3">
      <c r="B26" s="176" t="s">
        <v>63</v>
      </c>
      <c r="C26" s="176"/>
      <c r="D26" s="176"/>
      <c r="E26" s="176"/>
      <c r="F26" s="176"/>
    </row>
    <row r="27" spans="2:6" x14ac:dyDescent="0.3">
      <c r="B27" s="85"/>
      <c r="C27" s="85"/>
      <c r="D27" s="85"/>
      <c r="E27" s="85"/>
      <c r="F27" s="85"/>
    </row>
    <row r="28" spans="2:6" x14ac:dyDescent="0.3">
      <c r="B28" s="114" t="s">
        <v>117</v>
      </c>
      <c r="C28" s="111"/>
      <c r="D28" s="111"/>
      <c r="E28" s="111"/>
      <c r="F28" s="111"/>
    </row>
    <row r="29" spans="2:6" x14ac:dyDescent="0.3">
      <c r="B29" s="85"/>
      <c r="C29" s="85"/>
      <c r="D29" s="85"/>
      <c r="E29" s="85"/>
      <c r="F29" s="85"/>
    </row>
    <row r="30" spans="2:6" x14ac:dyDescent="0.3">
      <c r="B30" s="86" t="s">
        <v>64</v>
      </c>
    </row>
    <row r="31" spans="2:6" x14ac:dyDescent="0.3">
      <c r="B31" s="86" t="s">
        <v>116</v>
      </c>
    </row>
    <row r="32" spans="2:6" x14ac:dyDescent="0.3">
      <c r="B32" s="115" t="s">
        <v>135</v>
      </c>
    </row>
    <row r="33" spans="2:11" x14ac:dyDescent="0.3">
      <c r="B33" s="169"/>
      <c r="C33" s="169"/>
    </row>
    <row r="34" spans="2:11" x14ac:dyDescent="0.3">
      <c r="B34" s="169"/>
      <c r="C34" s="169"/>
    </row>
    <row r="35" spans="2:11" ht="55.05" customHeight="1" x14ac:dyDescent="0.3">
      <c r="B35" s="177" t="s">
        <v>69</v>
      </c>
      <c r="C35" s="178" t="s">
        <v>2</v>
      </c>
      <c r="D35" s="177" t="s">
        <v>52</v>
      </c>
      <c r="E35" s="180" t="s">
        <v>114</v>
      </c>
      <c r="F35" s="180" t="s">
        <v>115</v>
      </c>
    </row>
    <row r="36" spans="2:11" ht="55.05" customHeight="1" x14ac:dyDescent="0.3">
      <c r="B36" s="178"/>
      <c r="C36" s="178"/>
      <c r="D36" s="177"/>
      <c r="E36" s="180"/>
      <c r="F36" s="180"/>
    </row>
    <row r="38" spans="2:11" x14ac:dyDescent="0.3">
      <c r="B38" s="15" t="s">
        <v>24</v>
      </c>
      <c r="C38" s="15" t="s">
        <v>11</v>
      </c>
      <c r="D38" s="69">
        <v>67490</v>
      </c>
      <c r="E38" s="112">
        <v>2025</v>
      </c>
      <c r="F38" s="113">
        <v>0</v>
      </c>
    </row>
    <row r="39" spans="2:11" x14ac:dyDescent="0.3">
      <c r="B39" s="16" t="s">
        <v>25</v>
      </c>
      <c r="C39" s="15" t="s">
        <v>31</v>
      </c>
      <c r="D39" s="70">
        <v>62598</v>
      </c>
      <c r="E39" s="113">
        <v>3000</v>
      </c>
      <c r="F39" s="113">
        <v>0</v>
      </c>
    </row>
    <row r="40" spans="2:11" x14ac:dyDescent="0.3">
      <c r="B40" s="17" t="s">
        <v>26</v>
      </c>
      <c r="C40" s="15" t="s">
        <v>7</v>
      </c>
      <c r="D40" s="70">
        <v>79642</v>
      </c>
      <c r="E40" s="113">
        <v>3479</v>
      </c>
      <c r="F40" s="113">
        <v>0</v>
      </c>
    </row>
    <row r="41" spans="2:11" x14ac:dyDescent="0.3">
      <c r="B41" s="18" t="s">
        <v>27</v>
      </c>
      <c r="C41" s="15" t="s">
        <v>21</v>
      </c>
      <c r="D41" s="70">
        <v>132982</v>
      </c>
      <c r="E41" s="113">
        <v>4000</v>
      </c>
      <c r="F41" s="113">
        <v>3000</v>
      </c>
    </row>
    <row r="43" spans="2:11" x14ac:dyDescent="0.3">
      <c r="B43" s="176" t="s">
        <v>65</v>
      </c>
      <c r="C43" s="176"/>
      <c r="D43" s="176"/>
      <c r="E43" s="176"/>
      <c r="F43" s="176"/>
    </row>
    <row r="44" spans="2:11" x14ac:dyDescent="0.3">
      <c r="B44" s="85"/>
      <c r="C44" s="85"/>
      <c r="D44" s="85"/>
      <c r="E44" s="85"/>
      <c r="F44" s="85"/>
    </row>
    <row r="45" spans="2:11" x14ac:dyDescent="0.3">
      <c r="B45" s="85" t="s">
        <v>68</v>
      </c>
      <c r="C45" s="85"/>
      <c r="D45" s="85"/>
      <c r="E45" s="85"/>
      <c r="F45" s="85"/>
    </row>
    <row r="46" spans="2:11" x14ac:dyDescent="0.3">
      <c r="B46" s="85"/>
      <c r="C46" s="85"/>
      <c r="D46" s="85"/>
      <c r="E46" s="85"/>
      <c r="F46" s="85"/>
    </row>
    <row r="47" spans="2:11" x14ac:dyDescent="0.3">
      <c r="B47" s="115" t="s">
        <v>129</v>
      </c>
      <c r="C47" s="114"/>
      <c r="D47" s="114"/>
      <c r="E47" s="114"/>
      <c r="F47" s="114"/>
      <c r="G47" s="116"/>
      <c r="H47" s="116"/>
      <c r="I47" s="116"/>
      <c r="J47" s="116"/>
      <c r="K47" s="116"/>
    </row>
    <row r="48" spans="2:11" ht="30" customHeight="1" x14ac:dyDescent="0.3">
      <c r="B48" s="181" t="s">
        <v>118</v>
      </c>
      <c r="C48" s="181"/>
      <c r="D48" s="181"/>
      <c r="E48" s="181"/>
      <c r="F48" s="181"/>
      <c r="G48" s="181"/>
      <c r="H48" s="181"/>
      <c r="I48" s="181"/>
      <c r="J48" s="181"/>
      <c r="K48" s="181"/>
    </row>
    <row r="49" spans="2:11" x14ac:dyDescent="0.3">
      <c r="B49" s="86"/>
      <c r="C49" s="85"/>
      <c r="D49" s="169"/>
      <c r="E49" s="169"/>
      <c r="F49" s="85"/>
    </row>
    <row r="50" spans="2:11" x14ac:dyDescent="0.3">
      <c r="B50" s="86"/>
      <c r="C50" s="85"/>
      <c r="D50" s="169"/>
      <c r="E50" s="169"/>
      <c r="F50" s="85"/>
    </row>
    <row r="51" spans="2:11" ht="55.05" customHeight="1" x14ac:dyDescent="0.3">
      <c r="B51" s="177" t="s">
        <v>69</v>
      </c>
      <c r="C51" s="178" t="s">
        <v>2</v>
      </c>
      <c r="D51" s="177" t="s">
        <v>52</v>
      </c>
      <c r="E51" s="180" t="s">
        <v>114</v>
      </c>
      <c r="F51" s="180" t="s">
        <v>115</v>
      </c>
    </row>
    <row r="52" spans="2:11" ht="55.05" customHeight="1" x14ac:dyDescent="0.3">
      <c r="B52" s="178"/>
      <c r="C52" s="178"/>
      <c r="D52" s="177"/>
      <c r="E52" s="180"/>
      <c r="F52" s="180"/>
    </row>
    <row r="53" spans="2:11" x14ac:dyDescent="0.3">
      <c r="F53" s="85"/>
    </row>
    <row r="54" spans="2:11" x14ac:dyDescent="0.3">
      <c r="B54" s="15" t="s">
        <v>24</v>
      </c>
      <c r="C54" s="15" t="s">
        <v>11</v>
      </c>
      <c r="D54" s="69">
        <v>67490</v>
      </c>
      <c r="E54" s="112">
        <v>2025</v>
      </c>
      <c r="F54" s="113">
        <v>0</v>
      </c>
    </row>
    <row r="55" spans="2:11" ht="16.5" customHeight="1" x14ac:dyDescent="0.3">
      <c r="B55" s="16" t="s">
        <v>25</v>
      </c>
      <c r="C55" s="15" t="s">
        <v>31</v>
      </c>
      <c r="D55" s="70">
        <v>62598</v>
      </c>
      <c r="E55" s="113">
        <v>3000</v>
      </c>
      <c r="F55" s="113">
        <v>0</v>
      </c>
    </row>
    <row r="56" spans="2:11" x14ac:dyDescent="0.3">
      <c r="B56" s="17" t="s">
        <v>26</v>
      </c>
      <c r="C56" s="15" t="s">
        <v>7</v>
      </c>
      <c r="D56" s="70">
        <v>79642</v>
      </c>
      <c r="E56" s="113">
        <v>3479</v>
      </c>
      <c r="F56" s="113">
        <v>0</v>
      </c>
    </row>
    <row r="57" spans="2:11" x14ac:dyDescent="0.3">
      <c r="B57" s="18" t="s">
        <v>27</v>
      </c>
      <c r="C57" s="15" t="s">
        <v>21</v>
      </c>
      <c r="D57" s="70">
        <v>132982</v>
      </c>
      <c r="E57" s="113">
        <v>4000</v>
      </c>
      <c r="F57" s="113">
        <v>3000</v>
      </c>
    </row>
    <row r="58" spans="2:11" x14ac:dyDescent="0.3">
      <c r="B58" s="73"/>
      <c r="C58" s="74"/>
      <c r="D58" s="75"/>
      <c r="E58" s="75"/>
      <c r="F58" s="85"/>
    </row>
    <row r="59" spans="2:11" x14ac:dyDescent="0.3">
      <c r="B59" s="176" t="s">
        <v>72</v>
      </c>
      <c r="C59" s="176"/>
      <c r="D59" s="176"/>
      <c r="E59" s="176"/>
      <c r="F59" s="176"/>
    </row>
    <row r="60" spans="2:11" x14ac:dyDescent="0.3">
      <c r="B60" s="86"/>
      <c r="C60" s="85"/>
      <c r="D60" s="85"/>
      <c r="E60" s="85"/>
      <c r="F60" s="85"/>
    </row>
    <row r="61" spans="2:11" x14ac:dyDescent="0.3">
      <c r="B61" s="85" t="s">
        <v>75</v>
      </c>
      <c r="C61" s="85"/>
      <c r="D61" s="85"/>
      <c r="E61" s="85"/>
      <c r="F61" s="85"/>
    </row>
    <row r="62" spans="2:11" x14ac:dyDescent="0.3">
      <c r="B62" s="85"/>
      <c r="C62" s="85"/>
      <c r="D62" s="85"/>
      <c r="E62" s="85"/>
      <c r="F62" s="85"/>
    </row>
    <row r="63" spans="2:11" ht="54.9" customHeight="1" x14ac:dyDescent="0.3">
      <c r="B63" s="179" t="s">
        <v>133</v>
      </c>
      <c r="C63" s="179"/>
      <c r="D63" s="179"/>
      <c r="E63" s="179"/>
      <c r="F63" s="179"/>
      <c r="G63" s="179"/>
      <c r="H63" s="179"/>
      <c r="I63" s="179"/>
      <c r="J63" s="179"/>
      <c r="K63" s="179"/>
    </row>
    <row r="64" spans="2:11" x14ac:dyDescent="0.3">
      <c r="B64" s="86" t="s">
        <v>73</v>
      </c>
    </row>
    <row r="65" spans="2:11" x14ac:dyDescent="0.3">
      <c r="B65" s="86" t="s">
        <v>111</v>
      </c>
    </row>
    <row r="66" spans="2:11" x14ac:dyDescent="0.3">
      <c r="B66" s="86" t="s">
        <v>112</v>
      </c>
    </row>
    <row r="68" spans="2:11" x14ac:dyDescent="0.3">
      <c r="B68" s="86" t="s">
        <v>113</v>
      </c>
    </row>
    <row r="69" spans="2:11" x14ac:dyDescent="0.3">
      <c r="B69" s="12"/>
      <c r="C69" s="87"/>
      <c r="D69" s="87"/>
      <c r="E69" s="87"/>
      <c r="F69" s="117" t="s">
        <v>134</v>
      </c>
    </row>
    <row r="70" spans="2:11" x14ac:dyDescent="0.3">
      <c r="B70" s="88" t="s">
        <v>16</v>
      </c>
      <c r="E70" s="89">
        <v>45748</v>
      </c>
      <c r="F70" s="90"/>
    </row>
    <row r="71" spans="2:11" x14ac:dyDescent="0.3">
      <c r="B71" s="88" t="s">
        <v>17</v>
      </c>
      <c r="E71" s="89">
        <v>45969</v>
      </c>
      <c r="F71" s="91">
        <v>159</v>
      </c>
    </row>
    <row r="72" spans="2:11" x14ac:dyDescent="0.3">
      <c r="B72" s="92" t="s">
        <v>19</v>
      </c>
      <c r="C72" s="13"/>
      <c r="D72" s="13"/>
      <c r="E72" s="93">
        <v>5</v>
      </c>
      <c r="F72" s="14"/>
    </row>
    <row r="73" spans="2:11" x14ac:dyDescent="0.3">
      <c r="B73" s="73"/>
      <c r="C73" s="74"/>
      <c r="D73" s="75"/>
      <c r="E73" s="75"/>
      <c r="F73" s="85"/>
    </row>
    <row r="74" spans="2:11" x14ac:dyDescent="0.3">
      <c r="B74" s="176" t="s">
        <v>125</v>
      </c>
      <c r="C74" s="176"/>
      <c r="D74" s="176"/>
      <c r="E74" s="176"/>
      <c r="F74" s="176"/>
    </row>
    <row r="75" spans="2:11" x14ac:dyDescent="0.3">
      <c r="B75" s="86"/>
      <c r="C75" s="85"/>
      <c r="D75" s="85"/>
      <c r="E75" s="85"/>
      <c r="F75" s="85"/>
    </row>
    <row r="76" spans="2:11" x14ac:dyDescent="0.3">
      <c r="B76" s="85" t="s">
        <v>130</v>
      </c>
      <c r="C76" s="85"/>
      <c r="D76" s="85"/>
      <c r="E76" s="85"/>
      <c r="F76" s="85"/>
    </row>
    <row r="77" spans="2:11" x14ac:dyDescent="0.3">
      <c r="B77" s="85"/>
      <c r="C77" s="85"/>
      <c r="E77" s="85"/>
      <c r="F77" s="85"/>
    </row>
    <row r="78" spans="2:11" s="86" customFormat="1" ht="27.9" customHeight="1" x14ac:dyDescent="0.3">
      <c r="B78" s="167" t="s">
        <v>127</v>
      </c>
      <c r="C78" s="167"/>
      <c r="D78" s="167"/>
      <c r="E78" s="167"/>
      <c r="F78" s="167"/>
      <c r="G78" s="167"/>
      <c r="H78" s="167"/>
      <c r="I78" s="167"/>
      <c r="J78" s="167"/>
      <c r="K78" s="167"/>
    </row>
    <row r="79" spans="2:11" x14ac:dyDescent="0.3">
      <c r="B79" s="115" t="s">
        <v>132</v>
      </c>
    </row>
    <row r="80" spans="2:11" ht="27.9" customHeight="1" x14ac:dyDescent="0.3">
      <c r="B80" s="167" t="s">
        <v>128</v>
      </c>
      <c r="C80" s="167"/>
      <c r="D80" s="167"/>
      <c r="E80" s="167"/>
      <c r="F80" s="167"/>
      <c r="G80" s="167"/>
      <c r="H80" s="167"/>
      <c r="I80" s="167"/>
      <c r="J80" s="167"/>
      <c r="K80" s="167"/>
    </row>
    <row r="81" spans="2:5" x14ac:dyDescent="0.3">
      <c r="B81" s="169"/>
      <c r="C81" s="169"/>
      <c r="D81" s="169"/>
    </row>
    <row r="82" spans="2:5" x14ac:dyDescent="0.3">
      <c r="B82" s="169"/>
      <c r="C82" s="169"/>
      <c r="D82" s="169"/>
    </row>
    <row r="83" spans="2:5" ht="30" customHeight="1" x14ac:dyDescent="0.3">
      <c r="B83" s="168" t="s">
        <v>126</v>
      </c>
      <c r="C83" s="168"/>
      <c r="D83" s="168" t="s">
        <v>41</v>
      </c>
      <c r="E83" s="168"/>
    </row>
    <row r="84" spans="2:5" ht="30" customHeight="1" x14ac:dyDescent="0.3">
      <c r="B84" s="168"/>
      <c r="C84" s="168"/>
      <c r="D84" s="168"/>
      <c r="E84" s="168"/>
    </row>
    <row r="86" spans="2:5" x14ac:dyDescent="0.3">
      <c r="B86" s="164" t="s">
        <v>24</v>
      </c>
      <c r="C86" s="164"/>
      <c r="D86" s="164" t="s">
        <v>11</v>
      </c>
      <c r="E86" s="164"/>
    </row>
    <row r="87" spans="2:5" x14ac:dyDescent="0.3">
      <c r="B87" s="164" t="s">
        <v>25</v>
      </c>
      <c r="C87" s="164"/>
      <c r="D87" s="165" t="s">
        <v>31</v>
      </c>
      <c r="E87" s="165"/>
    </row>
    <row r="88" spans="2:5" x14ac:dyDescent="0.3">
      <c r="B88" s="164" t="s">
        <v>26</v>
      </c>
      <c r="C88" s="164"/>
      <c r="D88" s="165" t="s">
        <v>7</v>
      </c>
      <c r="E88" s="165"/>
    </row>
    <row r="89" spans="2:5" x14ac:dyDescent="0.3">
      <c r="B89" s="164" t="s">
        <v>27</v>
      </c>
      <c r="C89" s="164"/>
      <c r="D89" s="166" t="s">
        <v>21</v>
      </c>
      <c r="E89" s="166"/>
    </row>
    <row r="90" spans="2:5" x14ac:dyDescent="0.3">
      <c r="B90" s="86"/>
    </row>
    <row r="105" spans="2:11" ht="15.6" x14ac:dyDescent="0.3">
      <c r="B105" s="82"/>
      <c r="C105" s="82"/>
      <c r="D105" s="82"/>
      <c r="E105" s="82"/>
      <c r="F105" s="82"/>
      <c r="G105" s="82"/>
      <c r="H105" s="82"/>
      <c r="I105" s="82"/>
      <c r="J105" s="82"/>
      <c r="K105" s="82"/>
    </row>
    <row r="106" spans="2:11" ht="15.6" x14ac:dyDescent="0.3">
      <c r="B106" s="82"/>
      <c r="C106" s="82"/>
      <c r="D106" s="82"/>
      <c r="E106" s="82"/>
      <c r="F106" s="82"/>
      <c r="G106" s="82"/>
      <c r="H106" s="82"/>
      <c r="I106" s="82"/>
      <c r="J106" s="82"/>
      <c r="K106" s="82"/>
    </row>
    <row r="107" spans="2:11" ht="15.6" x14ac:dyDescent="0.3">
      <c r="B107" s="82"/>
      <c r="C107" s="82"/>
      <c r="D107" s="82"/>
      <c r="E107" s="82"/>
      <c r="F107" s="82"/>
      <c r="G107" s="82"/>
      <c r="H107" s="82"/>
      <c r="I107" s="82"/>
      <c r="J107" s="82"/>
      <c r="K107" s="82"/>
    </row>
    <row r="108" spans="2:11" ht="15.6" x14ac:dyDescent="0.3">
      <c r="B108" s="82"/>
      <c r="C108" s="82"/>
      <c r="D108" s="82"/>
      <c r="E108" s="82"/>
      <c r="F108" s="82"/>
      <c r="G108" s="82"/>
      <c r="H108" s="82"/>
      <c r="I108" s="82"/>
      <c r="J108" s="82"/>
      <c r="K108" s="82"/>
    </row>
    <row r="110" spans="2:11" x14ac:dyDescent="0.3">
      <c r="C110" s="71"/>
    </row>
  </sheetData>
  <sheetProtection algorithmName="SHA-512" hashValue="ZMAIFFwjYmCWlEn7BHqIKuQqPWo7+OzC0UHuJUwguYWlwqLuYFe1b+6jNLQ+OusAB2Semy7Fk78c6TKYy0xXYA==" saltValue="VcqddmSdtwx/KWJIEpQnTg==" spinCount="100000" sheet="1" objects="1" scenarios="1"/>
  <mergeCells count="39">
    <mergeCell ref="F35:F36"/>
    <mergeCell ref="F51:F52"/>
    <mergeCell ref="B48:K48"/>
    <mergeCell ref="B10:K10"/>
    <mergeCell ref="B12:F12"/>
    <mergeCell ref="B19:F19"/>
    <mergeCell ref="B26:F26"/>
    <mergeCell ref="E51:E52"/>
    <mergeCell ref="B4:K5"/>
    <mergeCell ref="B74:F74"/>
    <mergeCell ref="B33:B34"/>
    <mergeCell ref="C33:C34"/>
    <mergeCell ref="B35:B36"/>
    <mergeCell ref="C35:C36"/>
    <mergeCell ref="D35:D36"/>
    <mergeCell ref="B59:F59"/>
    <mergeCell ref="B63:K63"/>
    <mergeCell ref="E35:E36"/>
    <mergeCell ref="B43:F43"/>
    <mergeCell ref="D49:D50"/>
    <mergeCell ref="E49:E50"/>
    <mergeCell ref="B51:B52"/>
    <mergeCell ref="C51:C52"/>
    <mergeCell ref="D51:D52"/>
    <mergeCell ref="B78:K78"/>
    <mergeCell ref="B80:K80"/>
    <mergeCell ref="D83:E84"/>
    <mergeCell ref="B83:C84"/>
    <mergeCell ref="D81:D82"/>
    <mergeCell ref="B81:B82"/>
    <mergeCell ref="C81:C82"/>
    <mergeCell ref="D86:E86"/>
    <mergeCell ref="D87:E87"/>
    <mergeCell ref="D88:E88"/>
    <mergeCell ref="D89:E89"/>
    <mergeCell ref="B86:C86"/>
    <mergeCell ref="B87:C87"/>
    <mergeCell ref="B88:C88"/>
    <mergeCell ref="B89:C89"/>
  </mergeCells>
  <pageMargins left="0.7" right="0.7" top="0.75" bottom="0.75" header="0.3" footer="0.3"/>
  <pageSetup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3EEF3-578D-4428-8D08-B5229D26BB2A}">
  <sheetPr codeName="Feuil1">
    <pageSetUpPr fitToPage="1"/>
  </sheetPr>
  <dimension ref="A1:S26"/>
  <sheetViews>
    <sheetView zoomScaleNormal="100" workbookViewId="0">
      <selection activeCell="D13" sqref="D13"/>
    </sheetView>
  </sheetViews>
  <sheetFormatPr baseColWidth="10" defaultRowHeight="14.4" x14ac:dyDescent="0.3"/>
  <cols>
    <col min="1" max="1" width="30.6640625" customWidth="1"/>
    <col min="2" max="2" width="22.44140625" bestFit="1" customWidth="1"/>
    <col min="3" max="7" width="11.6640625" customWidth="1"/>
    <col min="8" max="8" width="13.33203125" customWidth="1"/>
    <col min="9" max="9" width="14.44140625" customWidth="1"/>
    <col min="10" max="10" width="14.5546875" customWidth="1"/>
    <col min="11" max="11" width="11.6640625" customWidth="1"/>
    <col min="12" max="12" width="13.33203125" customWidth="1"/>
    <col min="13" max="13" width="2.44140625" customWidth="1"/>
    <col min="14" max="14" width="12" customWidth="1"/>
    <col min="15" max="15" width="11.6640625" customWidth="1"/>
    <col min="16" max="16" width="1.33203125" customWidth="1"/>
    <col min="17" max="17" width="13.33203125" customWidth="1"/>
    <col min="18" max="18" width="15" customWidth="1"/>
  </cols>
  <sheetData>
    <row r="1" spans="1:19" ht="51" customHeight="1" x14ac:dyDescent="0.3">
      <c r="A1" t="e" vm="1">
        <v>#VALUE!</v>
      </c>
    </row>
    <row r="2" spans="1:19" x14ac:dyDescent="0.3">
      <c r="A2" s="191" t="s">
        <v>0</v>
      </c>
      <c r="B2" s="191"/>
      <c r="C2" s="191"/>
      <c r="D2" s="191"/>
      <c r="E2" s="191"/>
      <c r="F2" s="191"/>
      <c r="G2" s="191"/>
      <c r="H2" s="191"/>
      <c r="I2" s="191"/>
      <c r="J2" s="191"/>
      <c r="K2" s="191"/>
      <c r="L2" s="191"/>
      <c r="N2" s="2"/>
    </row>
    <row r="3" spans="1:19" x14ac:dyDescent="0.3">
      <c r="A3" s="191" t="s">
        <v>22</v>
      </c>
      <c r="B3" s="191"/>
      <c r="C3" s="191"/>
      <c r="D3" s="191"/>
      <c r="E3" s="191"/>
      <c r="F3" s="191"/>
      <c r="G3" s="191"/>
      <c r="H3" s="191"/>
      <c r="I3" s="191"/>
      <c r="J3" s="191"/>
      <c r="K3" s="191"/>
      <c r="L3" s="191"/>
      <c r="N3" s="2"/>
    </row>
    <row r="4" spans="1:19" ht="5.0999999999999996" customHeight="1" x14ac:dyDescent="0.3">
      <c r="A4" s="210"/>
      <c r="B4" s="210"/>
      <c r="C4" s="210"/>
      <c r="D4" s="210"/>
      <c r="E4" s="210"/>
      <c r="F4" s="210"/>
      <c r="G4" s="210"/>
      <c r="H4" s="210"/>
      <c r="I4" s="210"/>
      <c r="J4" s="210"/>
      <c r="K4" s="210"/>
      <c r="L4" s="210"/>
      <c r="N4" s="2"/>
    </row>
    <row r="5" spans="1:19" ht="30" customHeight="1" x14ac:dyDescent="0.3">
      <c r="A5" s="2"/>
      <c r="B5" s="2"/>
      <c r="C5" s="2"/>
      <c r="D5" s="2"/>
      <c r="E5" s="2"/>
      <c r="F5" s="2"/>
      <c r="G5" s="2"/>
      <c r="H5" s="2"/>
      <c r="I5" s="2"/>
      <c r="J5" s="2"/>
      <c r="K5" s="2"/>
      <c r="N5" s="184" t="s">
        <v>83</v>
      </c>
      <c r="O5" s="184"/>
      <c r="Q5" s="184"/>
      <c r="R5" s="184"/>
      <c r="S5" s="184"/>
    </row>
    <row r="6" spans="1:19" ht="13.95" customHeight="1" x14ac:dyDescent="0.3">
      <c r="A6" s="191" t="s">
        <v>1</v>
      </c>
      <c r="B6" s="191"/>
      <c r="C6" s="191"/>
      <c r="D6" s="191"/>
      <c r="E6" s="191"/>
      <c r="F6" s="191"/>
      <c r="G6" s="191"/>
      <c r="H6" s="191"/>
      <c r="I6" s="191"/>
      <c r="J6" s="191"/>
      <c r="K6" s="191"/>
      <c r="L6" s="191"/>
      <c r="N6" s="184" t="s">
        <v>89</v>
      </c>
      <c r="O6" s="184"/>
      <c r="Q6" s="193" t="s">
        <v>92</v>
      </c>
      <c r="R6" s="193"/>
      <c r="S6" s="193"/>
    </row>
    <row r="7" spans="1:19" ht="13.95" customHeight="1" thickBot="1" x14ac:dyDescent="0.35">
      <c r="A7" s="2"/>
      <c r="B7" s="2"/>
      <c r="C7" s="2"/>
      <c r="D7" s="2"/>
      <c r="E7" s="2"/>
      <c r="F7" s="2"/>
      <c r="G7" s="192" t="s">
        <v>14</v>
      </c>
      <c r="H7" s="192"/>
      <c r="I7" s="192"/>
      <c r="J7" s="192"/>
      <c r="K7" s="192"/>
      <c r="L7" s="192"/>
      <c r="N7" s="184"/>
      <c r="O7" s="184"/>
      <c r="Q7" s="193"/>
      <c r="R7" s="193"/>
      <c r="S7" s="193"/>
    </row>
    <row r="8" spans="1:19" ht="54.9" customHeight="1" thickTop="1" x14ac:dyDescent="0.3">
      <c r="A8" s="194" t="s">
        <v>3</v>
      </c>
      <c r="B8" s="196" t="s">
        <v>2</v>
      </c>
      <c r="C8" s="198" t="s">
        <v>52</v>
      </c>
      <c r="D8" s="198" t="s">
        <v>85</v>
      </c>
      <c r="E8" s="198" t="s">
        <v>87</v>
      </c>
      <c r="F8" s="202" t="s">
        <v>86</v>
      </c>
      <c r="G8" s="200" t="s">
        <v>102</v>
      </c>
      <c r="H8" s="206" t="s">
        <v>119</v>
      </c>
      <c r="I8" s="208" t="s">
        <v>94</v>
      </c>
      <c r="J8" s="204" t="s">
        <v>88</v>
      </c>
      <c r="K8" s="185" t="s">
        <v>95</v>
      </c>
      <c r="L8" s="187" t="s">
        <v>120</v>
      </c>
      <c r="N8" s="190" t="s">
        <v>90</v>
      </c>
      <c r="O8" s="190" t="s">
        <v>96</v>
      </c>
      <c r="P8" s="169"/>
      <c r="Q8" s="189" t="s">
        <v>142</v>
      </c>
      <c r="R8" s="189" t="s">
        <v>101</v>
      </c>
      <c r="S8" s="183" t="s">
        <v>93</v>
      </c>
    </row>
    <row r="9" spans="1:19" ht="54.9" customHeight="1" thickBot="1" x14ac:dyDescent="0.35">
      <c r="A9" s="195"/>
      <c r="B9" s="197"/>
      <c r="C9" s="199"/>
      <c r="D9" s="199"/>
      <c r="E9" s="199"/>
      <c r="F9" s="203"/>
      <c r="G9" s="201"/>
      <c r="H9" s="207"/>
      <c r="I9" s="209"/>
      <c r="J9" s="205"/>
      <c r="K9" s="186"/>
      <c r="L9" s="188"/>
      <c r="N9" s="190"/>
      <c r="O9" s="190"/>
      <c r="P9" s="169"/>
      <c r="Q9" s="189"/>
      <c r="R9" s="189"/>
      <c r="S9" s="183"/>
    </row>
    <row r="10" spans="1:19" ht="7.5" customHeight="1" thickTop="1" thickBot="1" x14ac:dyDescent="0.35"/>
    <row r="11" spans="1:19" ht="24.9" customHeight="1" thickTop="1" x14ac:dyDescent="0.3">
      <c r="A11" s="101" t="s">
        <v>138</v>
      </c>
      <c r="B11" s="101" t="s">
        <v>9</v>
      </c>
      <c r="C11" s="102">
        <v>105000</v>
      </c>
      <c r="D11" s="102">
        <v>3150</v>
      </c>
      <c r="E11" s="102">
        <v>3150</v>
      </c>
      <c r="F11" s="120">
        <f>D11+E11</f>
        <v>6300</v>
      </c>
      <c r="G11" s="121">
        <f>C11*1.06</f>
        <v>111300</v>
      </c>
      <c r="H11" s="122">
        <f>G11-C11</f>
        <v>6300</v>
      </c>
      <c r="I11" s="123">
        <f>D11*1.06</f>
        <v>3339</v>
      </c>
      <c r="J11" s="124">
        <f>E11*1.06*1.028</f>
        <v>3432.4920000000002</v>
      </c>
      <c r="K11" s="125">
        <f>I11-D11+J11-E11</f>
        <v>471.49200000000019</v>
      </c>
      <c r="L11" s="126">
        <f>H11+K11</f>
        <v>6771.4920000000002</v>
      </c>
      <c r="N11" s="139">
        <f>SUMIFS(Paramètres!$F:$F,Paramètres!$B:$B,$B11)</f>
        <v>114240</v>
      </c>
      <c r="O11" s="140">
        <f>N11/1.06*0.06</f>
        <v>6466.4150943396226</v>
      </c>
      <c r="Q11" s="141">
        <f>MIN(H11,O11)</f>
        <v>6300</v>
      </c>
      <c r="R11" s="141">
        <f>J11-E11</f>
        <v>282.49200000000019</v>
      </c>
      <c r="S11" s="141">
        <f>Q11+R11</f>
        <v>6582.4920000000002</v>
      </c>
    </row>
    <row r="12" spans="1:19" ht="24.9" customHeight="1" x14ac:dyDescent="0.3">
      <c r="A12" s="101"/>
      <c r="B12" s="101"/>
      <c r="C12" s="104"/>
      <c r="D12" s="104"/>
      <c r="E12" s="104"/>
      <c r="F12" s="120">
        <f t="shared" ref="F12:F24" si="0">D12+E12</f>
        <v>0</v>
      </c>
      <c r="G12" s="127">
        <f t="shared" ref="G12:G24" si="1">C12*1.06</f>
        <v>0</v>
      </c>
      <c r="H12" s="128">
        <f t="shared" ref="H12:H24" si="2">G12-C12</f>
        <v>0</v>
      </c>
      <c r="I12" s="129">
        <f t="shared" ref="I12:I24" si="3">D12*1.06</f>
        <v>0</v>
      </c>
      <c r="J12" s="130">
        <f t="shared" ref="J12:J24" si="4">E12*1.06</f>
        <v>0</v>
      </c>
      <c r="K12" s="131">
        <f t="shared" ref="K12:K24" si="5">I12-D12+J12-E12</f>
        <v>0</v>
      </c>
      <c r="L12" s="132">
        <f t="shared" ref="L12:L24" si="6">H12+K12</f>
        <v>0</v>
      </c>
      <c r="N12" s="139">
        <f>SUMIFS(Paramètres!$F:$F,Paramètres!$B:$B,$B12)</f>
        <v>0</v>
      </c>
      <c r="O12" s="140">
        <f t="shared" ref="O12:O14" si="7">N12/1.06*0.06</f>
        <v>0</v>
      </c>
      <c r="Q12" s="141">
        <f t="shared" ref="Q12:Q24" si="8">MIN(H12,O12)</f>
        <v>0</v>
      </c>
      <c r="R12" s="141">
        <f t="shared" ref="R12:R24" si="9">J12-E12</f>
        <v>0</v>
      </c>
      <c r="S12" s="141">
        <f t="shared" ref="S12:S24" si="10">Q12+R12</f>
        <v>0</v>
      </c>
    </row>
    <row r="13" spans="1:19" ht="24.9" customHeight="1" x14ac:dyDescent="0.3">
      <c r="A13" s="101"/>
      <c r="B13" s="101"/>
      <c r="C13" s="104"/>
      <c r="D13" s="104"/>
      <c r="E13" s="104"/>
      <c r="F13" s="120">
        <f t="shared" si="0"/>
        <v>0</v>
      </c>
      <c r="G13" s="127">
        <f t="shared" si="1"/>
        <v>0</v>
      </c>
      <c r="H13" s="128">
        <f t="shared" si="2"/>
        <v>0</v>
      </c>
      <c r="I13" s="129">
        <f t="shared" si="3"/>
        <v>0</v>
      </c>
      <c r="J13" s="130">
        <f t="shared" si="4"/>
        <v>0</v>
      </c>
      <c r="K13" s="131">
        <f t="shared" si="5"/>
        <v>0</v>
      </c>
      <c r="L13" s="132">
        <f t="shared" si="6"/>
        <v>0</v>
      </c>
      <c r="N13" s="139">
        <f>SUMIFS(Paramètres!$F:$F,Paramètres!$B:$B,$B13)</f>
        <v>0</v>
      </c>
      <c r="O13" s="140">
        <f t="shared" si="7"/>
        <v>0</v>
      </c>
      <c r="Q13" s="141">
        <f t="shared" si="8"/>
        <v>0</v>
      </c>
      <c r="R13" s="141">
        <f t="shared" si="9"/>
        <v>0</v>
      </c>
      <c r="S13" s="141">
        <f t="shared" si="10"/>
        <v>0</v>
      </c>
    </row>
    <row r="14" spans="1:19" ht="24.9" customHeight="1" x14ac:dyDescent="0.3">
      <c r="A14" s="101"/>
      <c r="B14" s="101"/>
      <c r="C14" s="104"/>
      <c r="D14" s="104"/>
      <c r="E14" s="104"/>
      <c r="F14" s="120">
        <f t="shared" si="0"/>
        <v>0</v>
      </c>
      <c r="G14" s="127">
        <f t="shared" si="1"/>
        <v>0</v>
      </c>
      <c r="H14" s="128">
        <f t="shared" si="2"/>
        <v>0</v>
      </c>
      <c r="I14" s="129">
        <f>D14*1.06</f>
        <v>0</v>
      </c>
      <c r="J14" s="130">
        <f>E14*1.06</f>
        <v>0</v>
      </c>
      <c r="K14" s="131">
        <f>I14-D14+J14-E14</f>
        <v>0</v>
      </c>
      <c r="L14" s="132">
        <f t="shared" si="6"/>
        <v>0</v>
      </c>
      <c r="N14" s="139">
        <f>SUMIFS(Paramètres!$F:$F,Paramètres!$B:$B,$B14)</f>
        <v>0</v>
      </c>
      <c r="O14" s="140">
        <f t="shared" si="7"/>
        <v>0</v>
      </c>
      <c r="Q14" s="141">
        <f t="shared" si="8"/>
        <v>0</v>
      </c>
      <c r="R14" s="141">
        <f>J14-E14</f>
        <v>0</v>
      </c>
      <c r="S14" s="141">
        <f>Q14+R14</f>
        <v>0</v>
      </c>
    </row>
    <row r="15" spans="1:19" ht="24.9" customHeight="1" x14ac:dyDescent="0.3">
      <c r="A15" s="101"/>
      <c r="B15" s="101"/>
      <c r="C15" s="104"/>
      <c r="D15" s="104"/>
      <c r="E15" s="104"/>
      <c r="F15" s="120">
        <f t="shared" si="0"/>
        <v>0</v>
      </c>
      <c r="G15" s="127">
        <f t="shared" si="1"/>
        <v>0</v>
      </c>
      <c r="H15" s="128">
        <f t="shared" si="2"/>
        <v>0</v>
      </c>
      <c r="I15" s="129">
        <f t="shared" si="3"/>
        <v>0</v>
      </c>
      <c r="J15" s="130">
        <f t="shared" si="4"/>
        <v>0</v>
      </c>
      <c r="K15" s="131">
        <f t="shared" si="5"/>
        <v>0</v>
      </c>
      <c r="L15" s="132">
        <f t="shared" si="6"/>
        <v>0</v>
      </c>
      <c r="N15" s="139">
        <f>SUMIFS(Paramètres!$F:$F,Paramètres!$B:$B,$B15)</f>
        <v>0</v>
      </c>
      <c r="O15" s="140">
        <f t="shared" ref="O15:O24" si="11">IF(N15/1.06&gt;C15,G15-C15,N15/1.06*0.06)</f>
        <v>0</v>
      </c>
      <c r="Q15" s="141">
        <f t="shared" si="8"/>
        <v>0</v>
      </c>
      <c r="R15" s="141">
        <f t="shared" si="9"/>
        <v>0</v>
      </c>
      <c r="S15" s="141">
        <f t="shared" si="10"/>
        <v>0</v>
      </c>
    </row>
    <row r="16" spans="1:19" ht="24.9" customHeight="1" x14ac:dyDescent="0.3">
      <c r="A16" s="103"/>
      <c r="B16" s="101"/>
      <c r="C16" s="104"/>
      <c r="D16" s="104"/>
      <c r="E16" s="104"/>
      <c r="F16" s="120">
        <f t="shared" si="0"/>
        <v>0</v>
      </c>
      <c r="G16" s="127">
        <f t="shared" si="1"/>
        <v>0</v>
      </c>
      <c r="H16" s="128">
        <f t="shared" si="2"/>
        <v>0</v>
      </c>
      <c r="I16" s="129">
        <f t="shared" si="3"/>
        <v>0</v>
      </c>
      <c r="J16" s="130">
        <f t="shared" si="4"/>
        <v>0</v>
      </c>
      <c r="K16" s="131">
        <f t="shared" si="5"/>
        <v>0</v>
      </c>
      <c r="L16" s="132">
        <f t="shared" si="6"/>
        <v>0</v>
      </c>
      <c r="N16" s="139">
        <f>SUMIFS(Paramètres!$F:$F,Paramètres!$B:$B,$B16)</f>
        <v>0</v>
      </c>
      <c r="O16" s="140">
        <f t="shared" si="11"/>
        <v>0</v>
      </c>
      <c r="Q16" s="141">
        <f t="shared" si="8"/>
        <v>0</v>
      </c>
      <c r="R16" s="141">
        <f t="shared" si="9"/>
        <v>0</v>
      </c>
      <c r="S16" s="141">
        <f t="shared" si="10"/>
        <v>0</v>
      </c>
    </row>
    <row r="17" spans="1:19" ht="24.9" customHeight="1" x14ac:dyDescent="0.3">
      <c r="A17" s="103"/>
      <c r="B17" s="101"/>
      <c r="C17" s="104"/>
      <c r="D17" s="104"/>
      <c r="E17" s="104"/>
      <c r="F17" s="120">
        <f t="shared" si="0"/>
        <v>0</v>
      </c>
      <c r="G17" s="127">
        <f t="shared" si="1"/>
        <v>0</v>
      </c>
      <c r="H17" s="128">
        <f t="shared" si="2"/>
        <v>0</v>
      </c>
      <c r="I17" s="129">
        <f t="shared" si="3"/>
        <v>0</v>
      </c>
      <c r="J17" s="130">
        <f t="shared" si="4"/>
        <v>0</v>
      </c>
      <c r="K17" s="131">
        <f t="shared" si="5"/>
        <v>0</v>
      </c>
      <c r="L17" s="132">
        <f t="shared" si="6"/>
        <v>0</v>
      </c>
      <c r="N17" s="139">
        <f>SUMIFS(Paramètres!$F:$F,Paramètres!$B:$B,$B17)</f>
        <v>0</v>
      </c>
      <c r="O17" s="140">
        <f t="shared" si="11"/>
        <v>0</v>
      </c>
      <c r="Q17" s="141">
        <f t="shared" si="8"/>
        <v>0</v>
      </c>
      <c r="R17" s="141">
        <f t="shared" si="9"/>
        <v>0</v>
      </c>
      <c r="S17" s="141">
        <f t="shared" si="10"/>
        <v>0</v>
      </c>
    </row>
    <row r="18" spans="1:19" ht="24.9" customHeight="1" x14ac:dyDescent="0.3">
      <c r="A18" s="103"/>
      <c r="B18" s="101"/>
      <c r="C18" s="104"/>
      <c r="D18" s="104"/>
      <c r="E18" s="104"/>
      <c r="F18" s="120">
        <f t="shared" si="0"/>
        <v>0</v>
      </c>
      <c r="G18" s="127">
        <f t="shared" si="1"/>
        <v>0</v>
      </c>
      <c r="H18" s="128">
        <f t="shared" si="2"/>
        <v>0</v>
      </c>
      <c r="I18" s="129">
        <f t="shared" si="3"/>
        <v>0</v>
      </c>
      <c r="J18" s="130">
        <f t="shared" si="4"/>
        <v>0</v>
      </c>
      <c r="K18" s="131">
        <f t="shared" si="5"/>
        <v>0</v>
      </c>
      <c r="L18" s="132">
        <f t="shared" si="6"/>
        <v>0</v>
      </c>
      <c r="N18" s="139">
        <f>SUMIFS(Paramètres!$F:$F,Paramètres!$B:$B,$B18)</f>
        <v>0</v>
      </c>
      <c r="O18" s="140">
        <f t="shared" si="11"/>
        <v>0</v>
      </c>
      <c r="Q18" s="141">
        <f t="shared" si="8"/>
        <v>0</v>
      </c>
      <c r="R18" s="141">
        <f t="shared" si="9"/>
        <v>0</v>
      </c>
      <c r="S18" s="141">
        <f t="shared" si="10"/>
        <v>0</v>
      </c>
    </row>
    <row r="19" spans="1:19" ht="24.9" customHeight="1" x14ac:dyDescent="0.3">
      <c r="A19" s="103"/>
      <c r="B19" s="101"/>
      <c r="C19" s="104"/>
      <c r="D19" s="104"/>
      <c r="E19" s="104"/>
      <c r="F19" s="120">
        <f t="shared" si="0"/>
        <v>0</v>
      </c>
      <c r="G19" s="127">
        <f t="shared" si="1"/>
        <v>0</v>
      </c>
      <c r="H19" s="128">
        <f t="shared" si="2"/>
        <v>0</v>
      </c>
      <c r="I19" s="129">
        <f t="shared" si="3"/>
        <v>0</v>
      </c>
      <c r="J19" s="130">
        <f t="shared" si="4"/>
        <v>0</v>
      </c>
      <c r="K19" s="131">
        <f t="shared" si="5"/>
        <v>0</v>
      </c>
      <c r="L19" s="132">
        <f t="shared" si="6"/>
        <v>0</v>
      </c>
      <c r="N19" s="139">
        <f>SUMIFS(Paramètres!$F:$F,Paramètres!$B:$B,$B19)</f>
        <v>0</v>
      </c>
      <c r="O19" s="140">
        <f t="shared" si="11"/>
        <v>0</v>
      </c>
      <c r="Q19" s="141">
        <f t="shared" si="8"/>
        <v>0</v>
      </c>
      <c r="R19" s="141">
        <f t="shared" si="9"/>
        <v>0</v>
      </c>
      <c r="S19" s="141">
        <f t="shared" si="10"/>
        <v>0</v>
      </c>
    </row>
    <row r="20" spans="1:19" ht="24.9" customHeight="1" x14ac:dyDescent="0.3">
      <c r="A20" s="103"/>
      <c r="B20" s="101"/>
      <c r="C20" s="104"/>
      <c r="D20" s="104"/>
      <c r="E20" s="104"/>
      <c r="F20" s="120">
        <f t="shared" si="0"/>
        <v>0</v>
      </c>
      <c r="G20" s="127">
        <f t="shared" si="1"/>
        <v>0</v>
      </c>
      <c r="H20" s="128">
        <f t="shared" si="2"/>
        <v>0</v>
      </c>
      <c r="I20" s="129">
        <f t="shared" si="3"/>
        <v>0</v>
      </c>
      <c r="J20" s="130">
        <f t="shared" si="4"/>
        <v>0</v>
      </c>
      <c r="K20" s="131">
        <f t="shared" si="5"/>
        <v>0</v>
      </c>
      <c r="L20" s="132">
        <f t="shared" si="6"/>
        <v>0</v>
      </c>
      <c r="N20" s="139">
        <f>SUMIFS(Paramètres!$F:$F,Paramètres!$B:$B,$B20)</f>
        <v>0</v>
      </c>
      <c r="O20" s="140">
        <f t="shared" si="11"/>
        <v>0</v>
      </c>
      <c r="Q20" s="141">
        <f t="shared" si="8"/>
        <v>0</v>
      </c>
      <c r="R20" s="141">
        <f t="shared" si="9"/>
        <v>0</v>
      </c>
      <c r="S20" s="141">
        <f t="shared" si="10"/>
        <v>0</v>
      </c>
    </row>
    <row r="21" spans="1:19" ht="24.9" customHeight="1" x14ac:dyDescent="0.3">
      <c r="A21" s="103"/>
      <c r="B21" s="101"/>
      <c r="C21" s="104"/>
      <c r="D21" s="104"/>
      <c r="E21" s="104"/>
      <c r="F21" s="120">
        <f t="shared" si="0"/>
        <v>0</v>
      </c>
      <c r="G21" s="127">
        <f t="shared" si="1"/>
        <v>0</v>
      </c>
      <c r="H21" s="128">
        <f t="shared" si="2"/>
        <v>0</v>
      </c>
      <c r="I21" s="129">
        <f t="shared" si="3"/>
        <v>0</v>
      </c>
      <c r="J21" s="130">
        <f t="shared" si="4"/>
        <v>0</v>
      </c>
      <c r="K21" s="131">
        <f t="shared" si="5"/>
        <v>0</v>
      </c>
      <c r="L21" s="132">
        <f t="shared" si="6"/>
        <v>0</v>
      </c>
      <c r="N21" s="139">
        <f>SUMIFS(Paramètres!$F:$F,Paramètres!$B:$B,$B21)</f>
        <v>0</v>
      </c>
      <c r="O21" s="140">
        <f t="shared" si="11"/>
        <v>0</v>
      </c>
      <c r="Q21" s="141">
        <f t="shared" si="8"/>
        <v>0</v>
      </c>
      <c r="R21" s="141">
        <f t="shared" si="9"/>
        <v>0</v>
      </c>
      <c r="S21" s="141">
        <f t="shared" si="10"/>
        <v>0</v>
      </c>
    </row>
    <row r="22" spans="1:19" ht="24.9" customHeight="1" x14ac:dyDescent="0.3">
      <c r="A22" s="103"/>
      <c r="B22" s="101"/>
      <c r="C22" s="104"/>
      <c r="D22" s="104"/>
      <c r="E22" s="104"/>
      <c r="F22" s="120">
        <f t="shared" si="0"/>
        <v>0</v>
      </c>
      <c r="G22" s="127">
        <f t="shared" si="1"/>
        <v>0</v>
      </c>
      <c r="H22" s="128">
        <f t="shared" si="2"/>
        <v>0</v>
      </c>
      <c r="I22" s="129">
        <f t="shared" si="3"/>
        <v>0</v>
      </c>
      <c r="J22" s="130">
        <f t="shared" si="4"/>
        <v>0</v>
      </c>
      <c r="K22" s="131">
        <f t="shared" si="5"/>
        <v>0</v>
      </c>
      <c r="L22" s="132">
        <f t="shared" si="6"/>
        <v>0</v>
      </c>
      <c r="N22" s="139">
        <f>SUMIFS(Paramètres!$F:$F,Paramètres!$B:$B,$B22)</f>
        <v>0</v>
      </c>
      <c r="O22" s="140">
        <f t="shared" si="11"/>
        <v>0</v>
      </c>
      <c r="Q22" s="141">
        <f t="shared" si="8"/>
        <v>0</v>
      </c>
      <c r="R22" s="141">
        <f t="shared" si="9"/>
        <v>0</v>
      </c>
      <c r="S22" s="141">
        <f t="shared" si="10"/>
        <v>0</v>
      </c>
    </row>
    <row r="23" spans="1:19" ht="24.9" customHeight="1" x14ac:dyDescent="0.3">
      <c r="A23" s="103"/>
      <c r="B23" s="101"/>
      <c r="C23" s="104"/>
      <c r="D23" s="104"/>
      <c r="E23" s="104"/>
      <c r="F23" s="120">
        <f t="shared" si="0"/>
        <v>0</v>
      </c>
      <c r="G23" s="127">
        <f t="shared" si="1"/>
        <v>0</v>
      </c>
      <c r="H23" s="128">
        <f t="shared" si="2"/>
        <v>0</v>
      </c>
      <c r="I23" s="129">
        <f t="shared" si="3"/>
        <v>0</v>
      </c>
      <c r="J23" s="130">
        <f t="shared" si="4"/>
        <v>0</v>
      </c>
      <c r="K23" s="131">
        <f t="shared" si="5"/>
        <v>0</v>
      </c>
      <c r="L23" s="132">
        <f t="shared" si="6"/>
        <v>0</v>
      </c>
      <c r="N23" s="139">
        <f>SUMIFS(Paramètres!$F:$F,Paramètres!$B:$B,$B23)</f>
        <v>0</v>
      </c>
      <c r="O23" s="140">
        <f t="shared" si="11"/>
        <v>0</v>
      </c>
      <c r="Q23" s="141">
        <f t="shared" si="8"/>
        <v>0</v>
      </c>
      <c r="R23" s="141">
        <f t="shared" si="9"/>
        <v>0</v>
      </c>
      <c r="S23" s="141">
        <f t="shared" si="10"/>
        <v>0</v>
      </c>
    </row>
    <row r="24" spans="1:19" ht="24.9" customHeight="1" thickBot="1" x14ac:dyDescent="0.35">
      <c r="A24" s="103"/>
      <c r="B24" s="101"/>
      <c r="C24" s="104"/>
      <c r="D24" s="104"/>
      <c r="E24" s="104"/>
      <c r="F24" s="120">
        <f t="shared" si="0"/>
        <v>0</v>
      </c>
      <c r="G24" s="133">
        <f t="shared" si="1"/>
        <v>0</v>
      </c>
      <c r="H24" s="134">
        <f t="shared" si="2"/>
        <v>0</v>
      </c>
      <c r="I24" s="135">
        <f t="shared" si="3"/>
        <v>0</v>
      </c>
      <c r="J24" s="136">
        <f t="shared" si="4"/>
        <v>0</v>
      </c>
      <c r="K24" s="137">
        <f t="shared" si="5"/>
        <v>0</v>
      </c>
      <c r="L24" s="138">
        <f t="shared" si="6"/>
        <v>0</v>
      </c>
      <c r="N24" s="139">
        <f>SUMIFS(Paramètres!$F:$F,Paramètres!$B:$B,$B24)</f>
        <v>0</v>
      </c>
      <c r="O24" s="140">
        <f t="shared" si="11"/>
        <v>0</v>
      </c>
      <c r="Q24" s="141">
        <f t="shared" si="8"/>
        <v>0</v>
      </c>
      <c r="R24" s="141">
        <f t="shared" si="9"/>
        <v>0</v>
      </c>
      <c r="S24" s="141">
        <f t="shared" si="10"/>
        <v>0</v>
      </c>
    </row>
    <row r="25" spans="1:19" ht="7.5" customHeight="1" thickTop="1" x14ac:dyDescent="0.3">
      <c r="C25" s="1"/>
      <c r="D25" s="1"/>
      <c r="E25" s="1"/>
      <c r="F25" s="1"/>
      <c r="G25" s="3"/>
      <c r="H25" s="3"/>
      <c r="I25" s="3"/>
      <c r="J25" s="3"/>
      <c r="K25" s="4"/>
    </row>
    <row r="26" spans="1:19" ht="24.9" customHeight="1" x14ac:dyDescent="0.3">
      <c r="B26" s="96" t="s">
        <v>77</v>
      </c>
      <c r="C26" s="97">
        <f>SUM(C11:C24)</f>
        <v>105000</v>
      </c>
      <c r="D26" s="97">
        <f t="shared" ref="D26:Q26" si="12">SUM(D11:D24)</f>
        <v>3150</v>
      </c>
      <c r="E26" s="97">
        <f t="shared" si="12"/>
        <v>3150</v>
      </c>
      <c r="F26" s="97">
        <f t="shared" si="12"/>
        <v>6300</v>
      </c>
      <c r="G26" s="97">
        <f t="shared" si="12"/>
        <v>111300</v>
      </c>
      <c r="H26" s="97">
        <f t="shared" si="12"/>
        <v>6300</v>
      </c>
      <c r="I26" s="97">
        <f t="shared" si="12"/>
        <v>3339</v>
      </c>
      <c r="J26" s="97">
        <f t="shared" si="12"/>
        <v>3432.4920000000002</v>
      </c>
      <c r="K26" s="97">
        <f t="shared" si="12"/>
        <v>471.49200000000019</v>
      </c>
      <c r="L26" s="97">
        <f t="shared" si="12"/>
        <v>6771.4920000000002</v>
      </c>
      <c r="M26" s="83"/>
      <c r="N26" s="97">
        <f t="shared" si="12"/>
        <v>114240</v>
      </c>
      <c r="O26" s="97">
        <f t="shared" si="12"/>
        <v>6466.4150943396226</v>
      </c>
      <c r="P26" s="97"/>
      <c r="Q26" s="97">
        <f t="shared" si="12"/>
        <v>6300</v>
      </c>
      <c r="R26" s="97">
        <f>SUM(R11:R24)</f>
        <v>282.49200000000019</v>
      </c>
      <c r="S26" s="97">
        <f>SUM(S11:S24)</f>
        <v>6582.4920000000002</v>
      </c>
    </row>
  </sheetData>
  <sheetProtection algorithmName="SHA-512" hashValue="7ZCu/nz/bDz1TrjLNJ6P8GoJnoPO+CkHjEFL0XuI/wH4fJrP1Zs7VLD7bXDtmPF6MAb2LxzO2BdMC62psIjKsA==" saltValue="jcQK/nc35OPrjlHcrICE+A==" spinCount="100000" sheet="1" objects="1" scenarios="1"/>
  <mergeCells count="27">
    <mergeCell ref="A2:L2"/>
    <mergeCell ref="A3:L3"/>
    <mergeCell ref="A8:A9"/>
    <mergeCell ref="B8:B9"/>
    <mergeCell ref="C8:C9"/>
    <mergeCell ref="D8:D9"/>
    <mergeCell ref="G8:G9"/>
    <mergeCell ref="E8:E9"/>
    <mergeCell ref="F8:F9"/>
    <mergeCell ref="J8:J9"/>
    <mergeCell ref="H8:H9"/>
    <mergeCell ref="I8:I9"/>
    <mergeCell ref="A4:L4"/>
    <mergeCell ref="S8:S9"/>
    <mergeCell ref="N6:O7"/>
    <mergeCell ref="K8:K9"/>
    <mergeCell ref="L8:L9"/>
    <mergeCell ref="N5:O5"/>
    <mergeCell ref="Q8:Q9"/>
    <mergeCell ref="R8:R9"/>
    <mergeCell ref="N8:N9"/>
    <mergeCell ref="O8:O9"/>
    <mergeCell ref="P8:P9"/>
    <mergeCell ref="A6:L6"/>
    <mergeCell ref="G7:L7"/>
    <mergeCell ref="Q5:S5"/>
    <mergeCell ref="Q6:S7"/>
  </mergeCells>
  <pageMargins left="0.7" right="0.7" top="0.75" bottom="0.75" header="0.3" footer="0.3"/>
  <pageSetup paperSize="5" scale="9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2EF0F3A-F32C-45D7-9F17-486F64E87DCF}">
          <x14:formula1>
            <xm:f>Paramètres!$A$1:$A$19</xm:f>
          </x14:formula1>
          <xm:sqref>B11:B24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73532-A313-41E5-8369-A6AD0C9DF1EC}">
  <sheetPr>
    <pageSetUpPr fitToPage="1"/>
  </sheetPr>
  <dimension ref="A1:S26"/>
  <sheetViews>
    <sheetView zoomScaleNormal="100" workbookViewId="0">
      <selection activeCell="J13" sqref="J13"/>
    </sheetView>
  </sheetViews>
  <sheetFormatPr baseColWidth="10" defaultRowHeight="14.4" x14ac:dyDescent="0.3"/>
  <cols>
    <col min="1" max="1" width="30.6640625" customWidth="1"/>
    <col min="2" max="2" width="22.44140625" bestFit="1" customWidth="1"/>
    <col min="3" max="7" width="11.6640625" customWidth="1"/>
    <col min="8" max="8" width="13.33203125" customWidth="1"/>
    <col min="9" max="9" width="14.44140625" customWidth="1"/>
    <col min="10" max="10" width="14.5546875" customWidth="1"/>
    <col min="11" max="11" width="14.109375" customWidth="1"/>
    <col min="12" max="12" width="13.33203125" customWidth="1"/>
    <col min="13" max="13" width="2.44140625" customWidth="1"/>
    <col min="14" max="14" width="12" customWidth="1"/>
    <col min="15" max="15" width="11.6640625" customWidth="1"/>
    <col min="16" max="16" width="1.33203125" customWidth="1"/>
    <col min="17" max="17" width="13.33203125" customWidth="1"/>
    <col min="18" max="18" width="15" customWidth="1"/>
  </cols>
  <sheetData>
    <row r="1" spans="1:19" ht="51" customHeight="1" x14ac:dyDescent="0.3">
      <c r="A1" t="e" vm="1">
        <v>#VALUE!</v>
      </c>
    </row>
    <row r="2" spans="1:19" x14ac:dyDescent="0.3">
      <c r="A2" s="191" t="s">
        <v>0</v>
      </c>
      <c r="B2" s="191"/>
      <c r="C2" s="191"/>
      <c r="D2" s="191"/>
      <c r="E2" s="191"/>
      <c r="F2" s="191"/>
      <c r="G2" s="191"/>
      <c r="H2" s="191"/>
      <c r="I2" s="191"/>
      <c r="J2" s="191"/>
      <c r="K2" s="191"/>
      <c r="L2" s="191"/>
      <c r="N2" s="2"/>
    </row>
    <row r="3" spans="1:19" x14ac:dyDescent="0.3">
      <c r="A3" s="191" t="s">
        <v>141</v>
      </c>
      <c r="B3" s="191"/>
      <c r="C3" s="191"/>
      <c r="D3" s="191"/>
      <c r="E3" s="191"/>
      <c r="F3" s="191"/>
      <c r="G3" s="191"/>
      <c r="H3" s="191"/>
      <c r="I3" s="191"/>
      <c r="J3" s="191"/>
      <c r="K3" s="191"/>
      <c r="L3" s="191"/>
      <c r="N3" s="2"/>
    </row>
    <row r="4" spans="1:19" ht="5.0999999999999996" customHeight="1" x14ac:dyDescent="0.3">
      <c r="A4" s="210"/>
      <c r="B4" s="210"/>
      <c r="C4" s="210"/>
      <c r="D4" s="210"/>
      <c r="E4" s="210"/>
      <c r="F4" s="210"/>
      <c r="G4" s="210"/>
      <c r="H4" s="210"/>
      <c r="I4" s="210"/>
      <c r="J4" s="210"/>
      <c r="K4" s="210"/>
      <c r="L4" s="210"/>
      <c r="N4" s="2"/>
    </row>
    <row r="5" spans="1:19" ht="30" customHeight="1" x14ac:dyDescent="0.3">
      <c r="A5" s="2"/>
      <c r="B5" s="2"/>
      <c r="C5" s="2"/>
      <c r="D5" s="2"/>
      <c r="E5" s="2"/>
      <c r="F5" s="2"/>
      <c r="G5" s="2"/>
      <c r="H5" s="2"/>
      <c r="I5" s="2"/>
      <c r="J5" s="2"/>
      <c r="K5" s="2"/>
      <c r="N5" s="184" t="s">
        <v>106</v>
      </c>
      <c r="O5" s="184"/>
      <c r="Q5" s="193" t="s">
        <v>105</v>
      </c>
      <c r="R5" s="193"/>
      <c r="S5" s="193"/>
    </row>
    <row r="6" spans="1:19" ht="13.95" customHeight="1" x14ac:dyDescent="0.3">
      <c r="A6" s="191" t="s">
        <v>1</v>
      </c>
      <c r="B6" s="191"/>
      <c r="C6" s="191"/>
      <c r="D6" s="191"/>
      <c r="E6" s="191"/>
      <c r="F6" s="191"/>
      <c r="G6" s="191"/>
      <c r="H6" s="191"/>
      <c r="I6" s="191"/>
      <c r="J6" s="191"/>
      <c r="K6" s="191"/>
      <c r="L6" s="191"/>
      <c r="N6" s="184" t="s">
        <v>89</v>
      </c>
      <c r="O6" s="184"/>
      <c r="Q6" s="193"/>
      <c r="R6" s="193"/>
      <c r="S6" s="193"/>
    </row>
    <row r="7" spans="1:19" ht="13.95" customHeight="1" thickBot="1" x14ac:dyDescent="0.35">
      <c r="A7" s="2"/>
      <c r="B7" s="2"/>
      <c r="C7" s="2"/>
      <c r="D7" s="2"/>
      <c r="E7" s="2"/>
      <c r="F7" s="2"/>
      <c r="G7" s="192" t="s">
        <v>14</v>
      </c>
      <c r="H7" s="192"/>
      <c r="I7" s="192"/>
      <c r="J7" s="192"/>
      <c r="K7" s="192"/>
      <c r="L7" s="192"/>
      <c r="N7" s="184"/>
      <c r="O7" s="184"/>
      <c r="Q7" s="193"/>
      <c r="R7" s="193"/>
      <c r="S7" s="193"/>
    </row>
    <row r="8" spans="1:19" ht="54.9" customHeight="1" thickTop="1" x14ac:dyDescent="0.3">
      <c r="A8" s="194" t="s">
        <v>3</v>
      </c>
      <c r="B8" s="196" t="s">
        <v>2</v>
      </c>
      <c r="C8" s="198" t="s">
        <v>53</v>
      </c>
      <c r="D8" s="198" t="s">
        <v>97</v>
      </c>
      <c r="E8" s="198" t="s">
        <v>98</v>
      </c>
      <c r="F8" s="202" t="s">
        <v>99</v>
      </c>
      <c r="G8" s="211" t="s">
        <v>103</v>
      </c>
      <c r="H8" s="213" t="s">
        <v>121</v>
      </c>
      <c r="I8" s="208" t="s">
        <v>139</v>
      </c>
      <c r="J8" s="204" t="s">
        <v>140</v>
      </c>
      <c r="K8" s="185" t="s">
        <v>122</v>
      </c>
      <c r="L8" s="187" t="s">
        <v>123</v>
      </c>
      <c r="N8" s="190" t="s">
        <v>100</v>
      </c>
      <c r="O8" s="190" t="s">
        <v>104</v>
      </c>
      <c r="P8" s="169"/>
      <c r="Q8" s="189" t="s">
        <v>142</v>
      </c>
      <c r="R8" s="189" t="s">
        <v>91</v>
      </c>
      <c r="S8" s="183" t="s">
        <v>107</v>
      </c>
    </row>
    <row r="9" spans="1:19" ht="54.9" customHeight="1" thickBot="1" x14ac:dyDescent="0.35">
      <c r="A9" s="195"/>
      <c r="B9" s="197"/>
      <c r="C9" s="199"/>
      <c r="D9" s="199"/>
      <c r="E9" s="199"/>
      <c r="F9" s="203"/>
      <c r="G9" s="212"/>
      <c r="H9" s="214"/>
      <c r="I9" s="209"/>
      <c r="J9" s="205"/>
      <c r="K9" s="186"/>
      <c r="L9" s="188"/>
      <c r="N9" s="190"/>
      <c r="O9" s="190"/>
      <c r="P9" s="169"/>
      <c r="Q9" s="189"/>
      <c r="R9" s="189"/>
      <c r="S9" s="183"/>
    </row>
    <row r="10" spans="1:19" ht="7.5" customHeight="1" thickTop="1" thickBot="1" x14ac:dyDescent="0.35"/>
    <row r="11" spans="1:19" ht="24.9" customHeight="1" thickTop="1" x14ac:dyDescent="0.3">
      <c r="A11" s="101" t="s">
        <v>138</v>
      </c>
      <c r="B11" s="101" t="s">
        <v>9</v>
      </c>
      <c r="C11" s="102">
        <v>105000</v>
      </c>
      <c r="D11" s="102">
        <v>3150</v>
      </c>
      <c r="E11" s="102">
        <v>0</v>
      </c>
      <c r="F11" s="142">
        <f>D11+E11</f>
        <v>3150</v>
      </c>
      <c r="G11" s="143">
        <f>C11*1.06*1.028</f>
        <v>114416.40000000001</v>
      </c>
      <c r="H11" s="144">
        <f>G11-C11</f>
        <v>9416.4000000000087</v>
      </c>
      <c r="I11" s="123">
        <f>D11*1.06*1.028</f>
        <v>3432.4920000000002</v>
      </c>
      <c r="J11" s="124">
        <f>E11*1.06*1.028</f>
        <v>0</v>
      </c>
      <c r="K11" s="125">
        <f>I11-D11+J11-E11</f>
        <v>282.49200000000019</v>
      </c>
      <c r="L11" s="145">
        <f>H11+K11</f>
        <v>9698.8920000000089</v>
      </c>
      <c r="N11" s="139">
        <f>SUMIFS(Paramètres!$F:$F,Paramètres!$B:$B,$B11)</f>
        <v>114240</v>
      </c>
      <c r="O11" s="140">
        <f>N11/1.06/1.028*0.08968</f>
        <v>9401.8823874899044</v>
      </c>
      <c r="Q11" s="141">
        <f>MIN(H11,O11)</f>
        <v>9401.8823874899044</v>
      </c>
      <c r="R11" s="141">
        <f>J11-E11</f>
        <v>0</v>
      </c>
      <c r="S11" s="141">
        <f>Q11+R11</f>
        <v>9401.8823874899044</v>
      </c>
    </row>
    <row r="12" spans="1:19" ht="24.9" customHeight="1" x14ac:dyDescent="0.3">
      <c r="A12" s="101"/>
      <c r="B12" s="101"/>
      <c r="C12" s="104"/>
      <c r="D12" s="104"/>
      <c r="E12" s="104"/>
      <c r="F12" s="142">
        <f t="shared" ref="F12:F24" si="0">D12+E12</f>
        <v>0</v>
      </c>
      <c r="G12" s="146">
        <f t="shared" ref="G12:G24" si="1">C12*1.06*1.028</f>
        <v>0</v>
      </c>
      <c r="H12" s="147">
        <f t="shared" ref="H12:H24" si="2">G12-C12</f>
        <v>0</v>
      </c>
      <c r="I12" s="129">
        <f t="shared" ref="I12:I24" si="3">D12*1.06*1.028</f>
        <v>0</v>
      </c>
      <c r="J12" s="130">
        <f t="shared" ref="J12:J24" si="4">E12*1.06*1.028</f>
        <v>0</v>
      </c>
      <c r="K12" s="131">
        <f t="shared" ref="K12:K24" si="5">I12-D12+J12-E12</f>
        <v>0</v>
      </c>
      <c r="L12" s="148">
        <f t="shared" ref="L12:L24" si="6">H12+K12</f>
        <v>0</v>
      </c>
      <c r="N12" s="139">
        <f>SUMIFS(Paramètres!$F:$F,Paramètres!$B:$B,$B12)</f>
        <v>0</v>
      </c>
      <c r="O12" s="140">
        <f t="shared" ref="O12:O24" si="7">N12/1.06/1.028*0.08968</f>
        <v>0</v>
      </c>
      <c r="Q12" s="141">
        <f t="shared" ref="Q12:Q24" si="8">MIN(H12,O12)</f>
        <v>0</v>
      </c>
      <c r="R12" s="141">
        <f t="shared" ref="R12:R24" si="9">J12-E12</f>
        <v>0</v>
      </c>
      <c r="S12" s="141">
        <f t="shared" ref="S12:S24" si="10">Q12+R12</f>
        <v>0</v>
      </c>
    </row>
    <row r="13" spans="1:19" ht="24.9" customHeight="1" x14ac:dyDescent="0.3">
      <c r="A13" s="101"/>
      <c r="B13" s="101"/>
      <c r="C13" s="104"/>
      <c r="D13" s="104"/>
      <c r="E13" s="104"/>
      <c r="F13" s="142">
        <f t="shared" si="0"/>
        <v>0</v>
      </c>
      <c r="G13" s="146">
        <f t="shared" si="1"/>
        <v>0</v>
      </c>
      <c r="H13" s="147">
        <f t="shared" si="2"/>
        <v>0</v>
      </c>
      <c r="I13" s="129">
        <f t="shared" si="3"/>
        <v>0</v>
      </c>
      <c r="J13" s="130">
        <f t="shared" si="4"/>
        <v>0</v>
      </c>
      <c r="K13" s="131">
        <f t="shared" si="5"/>
        <v>0</v>
      </c>
      <c r="L13" s="148">
        <f t="shared" si="6"/>
        <v>0</v>
      </c>
      <c r="N13" s="139">
        <f>SUMIFS(Paramètres!$F:$F,Paramètres!$B:$B,$B13)</f>
        <v>0</v>
      </c>
      <c r="O13" s="140">
        <f t="shared" si="7"/>
        <v>0</v>
      </c>
      <c r="Q13" s="141">
        <f t="shared" si="8"/>
        <v>0</v>
      </c>
      <c r="R13" s="141">
        <f t="shared" si="9"/>
        <v>0</v>
      </c>
      <c r="S13" s="141">
        <f t="shared" si="10"/>
        <v>0</v>
      </c>
    </row>
    <row r="14" spans="1:19" ht="24.9" customHeight="1" x14ac:dyDescent="0.3">
      <c r="A14" s="101"/>
      <c r="B14" s="101"/>
      <c r="C14" s="104"/>
      <c r="D14" s="104"/>
      <c r="E14" s="104"/>
      <c r="F14" s="142">
        <f t="shared" si="0"/>
        <v>0</v>
      </c>
      <c r="G14" s="146">
        <f t="shared" si="1"/>
        <v>0</v>
      </c>
      <c r="H14" s="147">
        <f t="shared" si="2"/>
        <v>0</v>
      </c>
      <c r="I14" s="129">
        <f t="shared" si="3"/>
        <v>0</v>
      </c>
      <c r="J14" s="130">
        <f t="shared" si="4"/>
        <v>0</v>
      </c>
      <c r="K14" s="131">
        <f t="shared" si="5"/>
        <v>0</v>
      </c>
      <c r="L14" s="148">
        <f t="shared" si="6"/>
        <v>0</v>
      </c>
      <c r="N14" s="139">
        <f>SUMIFS(Paramètres!$F:$F,Paramètres!$B:$B,$B14)</f>
        <v>0</v>
      </c>
      <c r="O14" s="140">
        <f t="shared" si="7"/>
        <v>0</v>
      </c>
      <c r="Q14" s="141">
        <f t="shared" si="8"/>
        <v>0</v>
      </c>
      <c r="R14" s="141">
        <f t="shared" si="9"/>
        <v>0</v>
      </c>
      <c r="S14" s="141">
        <f t="shared" si="10"/>
        <v>0</v>
      </c>
    </row>
    <row r="15" spans="1:19" ht="24.9" customHeight="1" x14ac:dyDescent="0.3">
      <c r="A15" s="101"/>
      <c r="B15" s="101"/>
      <c r="C15" s="104"/>
      <c r="D15" s="104"/>
      <c r="E15" s="104"/>
      <c r="F15" s="142">
        <f t="shared" si="0"/>
        <v>0</v>
      </c>
      <c r="G15" s="146">
        <f t="shared" si="1"/>
        <v>0</v>
      </c>
      <c r="H15" s="147">
        <f t="shared" si="2"/>
        <v>0</v>
      </c>
      <c r="I15" s="129">
        <f t="shared" si="3"/>
        <v>0</v>
      </c>
      <c r="J15" s="130">
        <f t="shared" si="4"/>
        <v>0</v>
      </c>
      <c r="K15" s="131">
        <f t="shared" si="5"/>
        <v>0</v>
      </c>
      <c r="L15" s="148">
        <f t="shared" si="6"/>
        <v>0</v>
      </c>
      <c r="N15" s="139">
        <f>SUMIFS(Paramètres!$F:$F,Paramètres!$B:$B,$B15)</f>
        <v>0</v>
      </c>
      <c r="O15" s="140">
        <f t="shared" si="7"/>
        <v>0</v>
      </c>
      <c r="Q15" s="141">
        <f t="shared" si="8"/>
        <v>0</v>
      </c>
      <c r="R15" s="141">
        <f t="shared" si="9"/>
        <v>0</v>
      </c>
      <c r="S15" s="141">
        <f t="shared" si="10"/>
        <v>0</v>
      </c>
    </row>
    <row r="16" spans="1:19" ht="24.9" customHeight="1" x14ac:dyDescent="0.3">
      <c r="A16" s="103"/>
      <c r="B16" s="101"/>
      <c r="C16" s="104"/>
      <c r="D16" s="104"/>
      <c r="E16" s="104"/>
      <c r="F16" s="142">
        <f t="shared" si="0"/>
        <v>0</v>
      </c>
      <c r="G16" s="146">
        <f t="shared" si="1"/>
        <v>0</v>
      </c>
      <c r="H16" s="147">
        <f t="shared" si="2"/>
        <v>0</v>
      </c>
      <c r="I16" s="129">
        <f t="shared" si="3"/>
        <v>0</v>
      </c>
      <c r="J16" s="130">
        <f t="shared" si="4"/>
        <v>0</v>
      </c>
      <c r="K16" s="131">
        <f t="shared" si="5"/>
        <v>0</v>
      </c>
      <c r="L16" s="148">
        <f t="shared" si="6"/>
        <v>0</v>
      </c>
      <c r="N16" s="139">
        <f>SUMIFS(Paramètres!$F:$F,Paramètres!$B:$B,$B16)</f>
        <v>0</v>
      </c>
      <c r="O16" s="140">
        <f t="shared" si="7"/>
        <v>0</v>
      </c>
      <c r="Q16" s="141">
        <f t="shared" si="8"/>
        <v>0</v>
      </c>
      <c r="R16" s="141">
        <f t="shared" si="9"/>
        <v>0</v>
      </c>
      <c r="S16" s="141">
        <f t="shared" si="10"/>
        <v>0</v>
      </c>
    </row>
    <row r="17" spans="1:19" ht="24.9" customHeight="1" x14ac:dyDescent="0.3">
      <c r="A17" s="103"/>
      <c r="B17" s="101"/>
      <c r="C17" s="104"/>
      <c r="D17" s="104"/>
      <c r="E17" s="104"/>
      <c r="F17" s="142">
        <f t="shared" si="0"/>
        <v>0</v>
      </c>
      <c r="G17" s="146">
        <f t="shared" si="1"/>
        <v>0</v>
      </c>
      <c r="H17" s="147">
        <f t="shared" si="2"/>
        <v>0</v>
      </c>
      <c r="I17" s="129">
        <f t="shared" si="3"/>
        <v>0</v>
      </c>
      <c r="J17" s="130">
        <f t="shared" si="4"/>
        <v>0</v>
      </c>
      <c r="K17" s="131">
        <f t="shared" si="5"/>
        <v>0</v>
      </c>
      <c r="L17" s="148">
        <f t="shared" si="6"/>
        <v>0</v>
      </c>
      <c r="N17" s="139">
        <f>SUMIFS(Paramètres!$F:$F,Paramètres!$B:$B,$B17)</f>
        <v>0</v>
      </c>
      <c r="O17" s="140">
        <f t="shared" si="7"/>
        <v>0</v>
      </c>
      <c r="Q17" s="141">
        <f t="shared" si="8"/>
        <v>0</v>
      </c>
      <c r="R17" s="141">
        <f t="shared" si="9"/>
        <v>0</v>
      </c>
      <c r="S17" s="141">
        <f t="shared" si="10"/>
        <v>0</v>
      </c>
    </row>
    <row r="18" spans="1:19" ht="24.9" customHeight="1" x14ac:dyDescent="0.3">
      <c r="A18" s="103"/>
      <c r="B18" s="101"/>
      <c r="C18" s="104"/>
      <c r="D18" s="104"/>
      <c r="E18" s="104"/>
      <c r="F18" s="142">
        <f t="shared" si="0"/>
        <v>0</v>
      </c>
      <c r="G18" s="146">
        <f t="shared" si="1"/>
        <v>0</v>
      </c>
      <c r="H18" s="147">
        <f t="shared" si="2"/>
        <v>0</v>
      </c>
      <c r="I18" s="129">
        <f t="shared" si="3"/>
        <v>0</v>
      </c>
      <c r="J18" s="130">
        <f t="shared" si="4"/>
        <v>0</v>
      </c>
      <c r="K18" s="131">
        <f t="shared" si="5"/>
        <v>0</v>
      </c>
      <c r="L18" s="148">
        <f t="shared" si="6"/>
        <v>0</v>
      </c>
      <c r="N18" s="139">
        <f>SUMIFS(Paramètres!$F:$F,Paramètres!$B:$B,$B18)</f>
        <v>0</v>
      </c>
      <c r="O18" s="140">
        <f t="shared" si="7"/>
        <v>0</v>
      </c>
      <c r="Q18" s="141">
        <f t="shared" si="8"/>
        <v>0</v>
      </c>
      <c r="R18" s="141">
        <f t="shared" si="9"/>
        <v>0</v>
      </c>
      <c r="S18" s="141">
        <f t="shared" si="10"/>
        <v>0</v>
      </c>
    </row>
    <row r="19" spans="1:19" ht="24.9" customHeight="1" x14ac:dyDescent="0.3">
      <c r="A19" s="103"/>
      <c r="B19" s="101"/>
      <c r="C19" s="104"/>
      <c r="D19" s="104"/>
      <c r="E19" s="104"/>
      <c r="F19" s="142">
        <f t="shared" si="0"/>
        <v>0</v>
      </c>
      <c r="G19" s="146">
        <f t="shared" si="1"/>
        <v>0</v>
      </c>
      <c r="H19" s="147">
        <f t="shared" si="2"/>
        <v>0</v>
      </c>
      <c r="I19" s="129">
        <f t="shared" si="3"/>
        <v>0</v>
      </c>
      <c r="J19" s="130">
        <f t="shared" si="4"/>
        <v>0</v>
      </c>
      <c r="K19" s="131">
        <f t="shared" si="5"/>
        <v>0</v>
      </c>
      <c r="L19" s="148">
        <f t="shared" si="6"/>
        <v>0</v>
      </c>
      <c r="N19" s="139">
        <f>SUMIFS(Paramètres!$F:$F,Paramètres!$B:$B,$B19)</f>
        <v>0</v>
      </c>
      <c r="O19" s="140">
        <f t="shared" si="7"/>
        <v>0</v>
      </c>
      <c r="Q19" s="141">
        <f t="shared" si="8"/>
        <v>0</v>
      </c>
      <c r="R19" s="141">
        <f t="shared" si="9"/>
        <v>0</v>
      </c>
      <c r="S19" s="141">
        <f t="shared" si="10"/>
        <v>0</v>
      </c>
    </row>
    <row r="20" spans="1:19" ht="24.9" customHeight="1" x14ac:dyDescent="0.3">
      <c r="A20" s="103"/>
      <c r="B20" s="101"/>
      <c r="C20" s="104"/>
      <c r="D20" s="104"/>
      <c r="E20" s="104"/>
      <c r="F20" s="142">
        <f t="shared" si="0"/>
        <v>0</v>
      </c>
      <c r="G20" s="146">
        <f t="shared" si="1"/>
        <v>0</v>
      </c>
      <c r="H20" s="147">
        <f t="shared" si="2"/>
        <v>0</v>
      </c>
      <c r="I20" s="129">
        <f t="shared" si="3"/>
        <v>0</v>
      </c>
      <c r="J20" s="130">
        <f t="shared" si="4"/>
        <v>0</v>
      </c>
      <c r="K20" s="131">
        <f t="shared" si="5"/>
        <v>0</v>
      </c>
      <c r="L20" s="148">
        <f t="shared" si="6"/>
        <v>0</v>
      </c>
      <c r="N20" s="139">
        <f>SUMIFS(Paramètres!$F:$F,Paramètres!$B:$B,$B20)</f>
        <v>0</v>
      </c>
      <c r="O20" s="140">
        <f t="shared" si="7"/>
        <v>0</v>
      </c>
      <c r="Q20" s="141">
        <f t="shared" si="8"/>
        <v>0</v>
      </c>
      <c r="R20" s="141">
        <f t="shared" si="9"/>
        <v>0</v>
      </c>
      <c r="S20" s="141">
        <f t="shared" si="10"/>
        <v>0</v>
      </c>
    </row>
    <row r="21" spans="1:19" ht="24.9" customHeight="1" x14ac:dyDescent="0.3">
      <c r="A21" s="103"/>
      <c r="B21" s="101"/>
      <c r="C21" s="104"/>
      <c r="D21" s="104"/>
      <c r="E21" s="104"/>
      <c r="F21" s="142">
        <f t="shared" si="0"/>
        <v>0</v>
      </c>
      <c r="G21" s="146">
        <f t="shared" si="1"/>
        <v>0</v>
      </c>
      <c r="H21" s="147">
        <f t="shared" si="2"/>
        <v>0</v>
      </c>
      <c r="I21" s="129">
        <f t="shared" si="3"/>
        <v>0</v>
      </c>
      <c r="J21" s="130">
        <f t="shared" si="4"/>
        <v>0</v>
      </c>
      <c r="K21" s="131">
        <f t="shared" si="5"/>
        <v>0</v>
      </c>
      <c r="L21" s="148">
        <f t="shared" si="6"/>
        <v>0</v>
      </c>
      <c r="N21" s="139">
        <f>SUMIFS(Paramètres!$F:$F,Paramètres!$B:$B,$B21)</f>
        <v>0</v>
      </c>
      <c r="O21" s="140">
        <f t="shared" si="7"/>
        <v>0</v>
      </c>
      <c r="Q21" s="141">
        <f t="shared" si="8"/>
        <v>0</v>
      </c>
      <c r="R21" s="141">
        <f t="shared" si="9"/>
        <v>0</v>
      </c>
      <c r="S21" s="141">
        <f t="shared" si="10"/>
        <v>0</v>
      </c>
    </row>
    <row r="22" spans="1:19" ht="24.9" customHeight="1" x14ac:dyDescent="0.3">
      <c r="A22" s="103"/>
      <c r="B22" s="101"/>
      <c r="C22" s="104"/>
      <c r="D22" s="104"/>
      <c r="E22" s="104"/>
      <c r="F22" s="142">
        <f t="shared" si="0"/>
        <v>0</v>
      </c>
      <c r="G22" s="146">
        <f t="shared" si="1"/>
        <v>0</v>
      </c>
      <c r="H22" s="147">
        <f t="shared" si="2"/>
        <v>0</v>
      </c>
      <c r="I22" s="129">
        <f t="shared" si="3"/>
        <v>0</v>
      </c>
      <c r="J22" s="130">
        <f t="shared" si="4"/>
        <v>0</v>
      </c>
      <c r="K22" s="131">
        <f t="shared" si="5"/>
        <v>0</v>
      </c>
      <c r="L22" s="148">
        <f t="shared" si="6"/>
        <v>0</v>
      </c>
      <c r="N22" s="139">
        <f>SUMIFS(Paramètres!$F:$F,Paramètres!$B:$B,$B22)</f>
        <v>0</v>
      </c>
      <c r="O22" s="140">
        <f t="shared" si="7"/>
        <v>0</v>
      </c>
      <c r="Q22" s="141">
        <f t="shared" si="8"/>
        <v>0</v>
      </c>
      <c r="R22" s="141">
        <f t="shared" si="9"/>
        <v>0</v>
      </c>
      <c r="S22" s="141">
        <f t="shared" si="10"/>
        <v>0</v>
      </c>
    </row>
    <row r="23" spans="1:19" ht="24.9" customHeight="1" x14ac:dyDescent="0.3">
      <c r="A23" s="103"/>
      <c r="B23" s="101"/>
      <c r="C23" s="104"/>
      <c r="D23" s="104"/>
      <c r="E23" s="104"/>
      <c r="F23" s="142">
        <f t="shared" si="0"/>
        <v>0</v>
      </c>
      <c r="G23" s="146">
        <f t="shared" si="1"/>
        <v>0</v>
      </c>
      <c r="H23" s="147">
        <f t="shared" si="2"/>
        <v>0</v>
      </c>
      <c r="I23" s="129">
        <f t="shared" si="3"/>
        <v>0</v>
      </c>
      <c r="J23" s="130">
        <f t="shared" si="4"/>
        <v>0</v>
      </c>
      <c r="K23" s="131">
        <f t="shared" si="5"/>
        <v>0</v>
      </c>
      <c r="L23" s="148">
        <f t="shared" si="6"/>
        <v>0</v>
      </c>
      <c r="N23" s="139">
        <f>SUMIFS(Paramètres!$F:$F,Paramètres!$B:$B,$B23)</f>
        <v>0</v>
      </c>
      <c r="O23" s="140">
        <f t="shared" si="7"/>
        <v>0</v>
      </c>
      <c r="Q23" s="141">
        <f t="shared" si="8"/>
        <v>0</v>
      </c>
      <c r="R23" s="141">
        <f t="shared" si="9"/>
        <v>0</v>
      </c>
      <c r="S23" s="141">
        <f t="shared" si="10"/>
        <v>0</v>
      </c>
    </row>
    <row r="24" spans="1:19" ht="24.9" customHeight="1" thickBot="1" x14ac:dyDescent="0.35">
      <c r="A24" s="103"/>
      <c r="B24" s="101"/>
      <c r="C24" s="104"/>
      <c r="D24" s="104"/>
      <c r="E24" s="104"/>
      <c r="F24" s="142">
        <f t="shared" si="0"/>
        <v>0</v>
      </c>
      <c r="G24" s="149">
        <f t="shared" si="1"/>
        <v>0</v>
      </c>
      <c r="H24" s="150">
        <f t="shared" si="2"/>
        <v>0</v>
      </c>
      <c r="I24" s="135">
        <f t="shared" si="3"/>
        <v>0</v>
      </c>
      <c r="J24" s="136">
        <f t="shared" si="4"/>
        <v>0</v>
      </c>
      <c r="K24" s="137">
        <f t="shared" si="5"/>
        <v>0</v>
      </c>
      <c r="L24" s="151">
        <f t="shared" si="6"/>
        <v>0</v>
      </c>
      <c r="N24" s="139">
        <f>SUMIFS(Paramètres!$F:$F,Paramètres!$B:$B,$B24)</f>
        <v>0</v>
      </c>
      <c r="O24" s="140">
        <f t="shared" si="7"/>
        <v>0</v>
      </c>
      <c r="Q24" s="141">
        <f t="shared" si="8"/>
        <v>0</v>
      </c>
      <c r="R24" s="141">
        <f t="shared" si="9"/>
        <v>0</v>
      </c>
      <c r="S24" s="141">
        <f t="shared" si="10"/>
        <v>0</v>
      </c>
    </row>
    <row r="25" spans="1:19" ht="7.5" customHeight="1" thickTop="1" x14ac:dyDescent="0.3">
      <c r="C25" s="1"/>
      <c r="D25" s="1"/>
      <c r="E25" s="1"/>
      <c r="F25" s="1"/>
      <c r="G25" s="3"/>
      <c r="H25" s="3"/>
      <c r="I25" s="3"/>
      <c r="J25" s="3"/>
      <c r="K25" s="4"/>
    </row>
    <row r="26" spans="1:19" ht="24.9" customHeight="1" x14ac:dyDescent="0.3">
      <c r="B26" s="96" t="s">
        <v>77</v>
      </c>
      <c r="C26" s="97">
        <f>SUM(C11:C24)</f>
        <v>105000</v>
      </c>
      <c r="D26" s="97">
        <f t="shared" ref="D26:Q26" si="11">SUM(D11:D24)</f>
        <v>3150</v>
      </c>
      <c r="E26" s="97">
        <f t="shared" si="11"/>
        <v>0</v>
      </c>
      <c r="F26" s="97">
        <f t="shared" si="11"/>
        <v>3150</v>
      </c>
      <c r="G26" s="97">
        <f t="shared" si="11"/>
        <v>114416.40000000001</v>
      </c>
      <c r="H26" s="97">
        <f t="shared" si="11"/>
        <v>9416.4000000000087</v>
      </c>
      <c r="I26" s="97">
        <f t="shared" si="11"/>
        <v>3432.4920000000002</v>
      </c>
      <c r="J26" s="97">
        <f>SUM(J11:J24)</f>
        <v>0</v>
      </c>
      <c r="K26" s="97">
        <f t="shared" si="11"/>
        <v>282.49200000000019</v>
      </c>
      <c r="L26" s="97">
        <f t="shared" si="11"/>
        <v>9698.8920000000089</v>
      </c>
      <c r="M26" s="83"/>
      <c r="N26" s="97">
        <f t="shared" si="11"/>
        <v>114240</v>
      </c>
      <c r="O26" s="97">
        <f t="shared" si="11"/>
        <v>9401.8823874899044</v>
      </c>
      <c r="P26" s="97"/>
      <c r="Q26" s="97">
        <f t="shared" si="11"/>
        <v>9401.8823874899044</v>
      </c>
      <c r="R26" s="97">
        <f>SUM(R11:R24)</f>
        <v>0</v>
      </c>
      <c r="S26" s="97">
        <f>SUM(S11:S24)</f>
        <v>9401.8823874899044</v>
      </c>
    </row>
  </sheetData>
  <sheetProtection algorithmName="SHA-512" hashValue="/brmTH4Zh73schiuhjO2p/OiJBStPEOI+22+SWsp8rC1uByO3aa8Ia/3DznCjxA0wiU4XqCI3kWg4HYYsQhm+Q==" saltValue="wPxUqIfgz1fzt2MK8ve85g==" spinCount="100000" sheet="1" objects="1" scenarios="1"/>
  <mergeCells count="26">
    <mergeCell ref="A2:L2"/>
    <mergeCell ref="A3:L3"/>
    <mergeCell ref="A4:L4"/>
    <mergeCell ref="A6:L6"/>
    <mergeCell ref="G7:L7"/>
    <mergeCell ref="L8:L9"/>
    <mergeCell ref="A8:A9"/>
    <mergeCell ref="B8:B9"/>
    <mergeCell ref="C8:C9"/>
    <mergeCell ref="D8:D9"/>
    <mergeCell ref="E8:E9"/>
    <mergeCell ref="F8:F9"/>
    <mergeCell ref="G8:G9"/>
    <mergeCell ref="H8:H9"/>
    <mergeCell ref="I8:I9"/>
    <mergeCell ref="J8:J9"/>
    <mergeCell ref="K8:K9"/>
    <mergeCell ref="Q5:S7"/>
    <mergeCell ref="N8:N9"/>
    <mergeCell ref="O8:O9"/>
    <mergeCell ref="P8:P9"/>
    <mergeCell ref="Q8:Q9"/>
    <mergeCell ref="R8:R9"/>
    <mergeCell ref="S8:S9"/>
    <mergeCell ref="N5:O5"/>
    <mergeCell ref="N6:O7"/>
  </mergeCells>
  <pageMargins left="0.7" right="0.7" top="0.75" bottom="0.75" header="0.3" footer="0.3"/>
  <pageSetup paperSize="5" scale="9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1FBDA58-1578-497A-8392-BAB9E95AB629}">
          <x14:formula1>
            <xm:f>Paramètres!$A$1:$A$19</xm:f>
          </x14:formula1>
          <xm:sqref>B11:B24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3FF09-1FBB-401B-BB97-53FA2F9204B7}">
  <sheetPr codeName="Feuil3">
    <pageSetUpPr fitToPage="1"/>
  </sheetPr>
  <dimension ref="A1:M32"/>
  <sheetViews>
    <sheetView zoomScaleNormal="100" workbookViewId="0">
      <selection activeCell="G13" sqref="G13"/>
    </sheetView>
  </sheetViews>
  <sheetFormatPr baseColWidth="10" defaultRowHeight="14.4" x14ac:dyDescent="0.3"/>
  <cols>
    <col min="1" max="1" width="30.6640625" customWidth="1"/>
    <col min="2" max="2" width="22.44140625" bestFit="1" customWidth="1"/>
    <col min="3" max="4" width="5.88671875" customWidth="1"/>
    <col min="5" max="5" width="8.88671875" customWidth="1"/>
    <col min="6" max="8" width="11.6640625" customWidth="1"/>
    <col min="9" max="9" width="2.44140625" customWidth="1"/>
    <col min="10" max="12" width="11.6640625" customWidth="1"/>
  </cols>
  <sheetData>
    <row r="1" spans="1:13" ht="51" customHeight="1" x14ac:dyDescent="0.3">
      <c r="A1" t="e" vm="1">
        <v>#VALUE!</v>
      </c>
      <c r="B1" s="2"/>
      <c r="C1" s="2"/>
      <c r="D1" s="2"/>
      <c r="E1" s="2"/>
      <c r="F1" s="2"/>
      <c r="G1" s="2"/>
      <c r="H1" s="2"/>
      <c r="I1" s="2"/>
    </row>
    <row r="2" spans="1:13" x14ac:dyDescent="0.3">
      <c r="A2" s="191" t="s">
        <v>0</v>
      </c>
      <c r="B2" s="191"/>
      <c r="C2" s="191"/>
      <c r="D2" s="191"/>
      <c r="E2" s="191"/>
      <c r="F2" s="191"/>
      <c r="G2" s="191"/>
      <c r="H2" s="191"/>
      <c r="I2" s="2"/>
      <c r="J2" s="2"/>
      <c r="K2" s="2"/>
      <c r="L2" s="2"/>
    </row>
    <row r="3" spans="1:13" x14ac:dyDescent="0.3">
      <c r="A3" s="191" t="s">
        <v>23</v>
      </c>
      <c r="B3" s="191"/>
      <c r="C3" s="191"/>
      <c r="D3" s="191"/>
      <c r="E3" s="191"/>
      <c r="F3" s="191"/>
      <c r="G3" s="191"/>
      <c r="H3" s="191"/>
      <c r="I3" s="2"/>
      <c r="J3" s="2"/>
      <c r="K3" s="2"/>
      <c r="L3" s="2"/>
    </row>
    <row r="4" spans="1:13" ht="5.0999999999999996" customHeight="1" x14ac:dyDescent="0.3">
      <c r="A4" s="210"/>
      <c r="B4" s="210"/>
      <c r="C4" s="210"/>
      <c r="D4" s="210"/>
      <c r="E4" s="210"/>
      <c r="F4" s="210"/>
      <c r="G4" s="210"/>
      <c r="H4" s="210"/>
      <c r="I4" s="2"/>
      <c r="J4" s="2"/>
      <c r="K4" s="2"/>
      <c r="L4" s="2"/>
    </row>
    <row r="5" spans="1:13" ht="14.4" customHeight="1" x14ac:dyDescent="0.3">
      <c r="B5" s="2"/>
      <c r="C5" s="2"/>
      <c r="D5" s="2"/>
      <c r="E5" s="2"/>
      <c r="F5" s="2"/>
      <c r="G5" s="2"/>
      <c r="H5" s="2"/>
      <c r="I5" s="2"/>
      <c r="J5" s="2"/>
      <c r="K5" s="2"/>
      <c r="L5" s="2"/>
    </row>
    <row r="6" spans="1:13" ht="15" customHeight="1" x14ac:dyDescent="0.3">
      <c r="A6" s="191" t="s">
        <v>1</v>
      </c>
      <c r="B6" s="191"/>
      <c r="C6" s="191"/>
      <c r="D6" s="191"/>
      <c r="E6" s="191"/>
      <c r="F6" s="191"/>
      <c r="G6" s="191"/>
      <c r="H6" s="191"/>
      <c r="I6" s="2"/>
      <c r="J6" s="184" t="s">
        <v>106</v>
      </c>
      <c r="K6" s="184"/>
      <c r="L6" s="184"/>
      <c r="M6" s="184"/>
    </row>
    <row r="7" spans="1:13" x14ac:dyDescent="0.3">
      <c r="A7" s="2"/>
      <c r="B7" s="2"/>
      <c r="C7" s="2"/>
      <c r="D7" s="2"/>
      <c r="E7" s="2"/>
      <c r="F7" s="215" t="s">
        <v>14</v>
      </c>
      <c r="G7" s="215"/>
      <c r="H7" s="215"/>
      <c r="I7" s="2"/>
      <c r="J7" s="184"/>
      <c r="K7" s="184"/>
      <c r="L7" s="184"/>
      <c r="M7" s="184"/>
    </row>
    <row r="8" spans="1:13" ht="105" customHeight="1" x14ac:dyDescent="0.3">
      <c r="A8" s="76" t="s">
        <v>3</v>
      </c>
      <c r="B8" s="76" t="s">
        <v>2</v>
      </c>
      <c r="C8" s="77" t="s">
        <v>57</v>
      </c>
      <c r="D8" s="77" t="s">
        <v>15</v>
      </c>
      <c r="E8" s="77" t="s">
        <v>28</v>
      </c>
      <c r="F8" s="168" t="s">
        <v>56</v>
      </c>
      <c r="G8" s="168" t="s">
        <v>78</v>
      </c>
      <c r="H8" s="168" t="s">
        <v>79</v>
      </c>
      <c r="I8" s="2"/>
      <c r="J8" s="38" t="s">
        <v>76</v>
      </c>
      <c r="K8" s="38" t="s">
        <v>108</v>
      </c>
      <c r="L8" s="38" t="s">
        <v>80</v>
      </c>
      <c r="M8" s="183" t="s">
        <v>109</v>
      </c>
    </row>
    <row r="9" spans="1:13" ht="44.4" customHeight="1" x14ac:dyDescent="0.3">
      <c r="A9" s="76"/>
      <c r="B9" s="76"/>
      <c r="C9" s="216" t="s">
        <v>74</v>
      </c>
      <c r="D9" s="217"/>
      <c r="E9" s="217"/>
      <c r="F9" s="168"/>
      <c r="G9" s="168"/>
      <c r="H9" s="168"/>
      <c r="I9" s="2"/>
      <c r="J9" s="38" t="s">
        <v>55</v>
      </c>
      <c r="K9" s="38" t="s">
        <v>55</v>
      </c>
      <c r="L9" s="38" t="s">
        <v>54</v>
      </c>
      <c r="M9" s="183"/>
    </row>
    <row r="10" spans="1:13" ht="7.5" customHeight="1" x14ac:dyDescent="0.3"/>
    <row r="11" spans="1:13" ht="24.9" customHeight="1" x14ac:dyDescent="0.3">
      <c r="A11" s="105" t="s">
        <v>138</v>
      </c>
      <c r="B11" s="105" t="s">
        <v>9</v>
      </c>
      <c r="C11" s="106">
        <v>53.85</v>
      </c>
      <c r="D11" s="106">
        <v>7.5</v>
      </c>
      <c r="E11" s="107">
        <v>179</v>
      </c>
      <c r="F11" s="152">
        <f>C11*D11*E11</f>
        <v>72293.625</v>
      </c>
      <c r="G11" s="153">
        <f>F11*1.06*1.028*1.026</f>
        <v>80825.117139540016</v>
      </c>
      <c r="H11" s="154">
        <f>G11-F11</f>
        <v>8531.4921395400161</v>
      </c>
      <c r="J11" s="139">
        <f>SUMIFS(Paramètres!$J:$J,Paramètres!$B:$B,$B11)</f>
        <v>120492</v>
      </c>
      <c r="K11" s="139">
        <f>J11/1.06/1.028/1.026/37.5/52*7.5*E11*1.11801</f>
        <v>82953.983039852435</v>
      </c>
      <c r="L11" s="155">
        <f>K11/1.06/1.028/1.026*0.11801</f>
        <v>8756.0798457248547</v>
      </c>
      <c r="M11" s="156">
        <f>MIN(H11,L11)</f>
        <v>8531.4921395400161</v>
      </c>
    </row>
    <row r="12" spans="1:13" ht="24.9" customHeight="1" x14ac:dyDescent="0.3">
      <c r="A12" s="105"/>
      <c r="B12" s="105"/>
      <c r="C12" s="109"/>
      <c r="D12" s="106"/>
      <c r="E12" s="107"/>
      <c r="F12" s="152">
        <f t="shared" ref="F12:F24" si="0">C12*D12*E12</f>
        <v>0</v>
      </c>
      <c r="G12" s="153">
        <f t="shared" ref="G12:G24" si="1">F12*1.06*1.028*1.026</f>
        <v>0</v>
      </c>
      <c r="H12" s="154">
        <f t="shared" ref="H12:H24" si="2">G12-F12</f>
        <v>0</v>
      </c>
      <c r="J12" s="139">
        <f>SUMIFS(Paramètres!$J:$J,Paramètres!$B:$B,$B12)</f>
        <v>0</v>
      </c>
      <c r="K12" s="139">
        <f t="shared" ref="K12:K24" si="3">J12/1.06/1.028/1.026/37.5/52*7.5*E12*1.11801</f>
        <v>0</v>
      </c>
      <c r="L12" s="155">
        <f t="shared" ref="L12:L24" si="4">K12/1.06/1.028/1.026*0.11801</f>
        <v>0</v>
      </c>
      <c r="M12" s="156">
        <f t="shared" ref="M12:M24" si="5">MIN(H12,L12)</f>
        <v>0</v>
      </c>
    </row>
    <row r="13" spans="1:13" ht="24.9" customHeight="1" x14ac:dyDescent="0.3">
      <c r="A13" s="105"/>
      <c r="B13" s="105"/>
      <c r="C13" s="109"/>
      <c r="D13" s="106"/>
      <c r="E13" s="107"/>
      <c r="F13" s="152">
        <f t="shared" si="0"/>
        <v>0</v>
      </c>
      <c r="G13" s="153">
        <f t="shared" si="1"/>
        <v>0</v>
      </c>
      <c r="H13" s="154">
        <f t="shared" si="2"/>
        <v>0</v>
      </c>
      <c r="J13" s="139">
        <f>SUMIFS(Paramètres!$J:$J,Paramètres!$B:$B,$B13)</f>
        <v>0</v>
      </c>
      <c r="K13" s="139">
        <f t="shared" si="3"/>
        <v>0</v>
      </c>
      <c r="L13" s="155">
        <f t="shared" si="4"/>
        <v>0</v>
      </c>
      <c r="M13" s="156">
        <f t="shared" si="5"/>
        <v>0</v>
      </c>
    </row>
    <row r="14" spans="1:13" ht="24.9" customHeight="1" x14ac:dyDescent="0.3">
      <c r="A14" s="105"/>
      <c r="B14" s="105"/>
      <c r="C14" s="109"/>
      <c r="D14" s="106"/>
      <c r="E14" s="107"/>
      <c r="F14" s="152">
        <f t="shared" si="0"/>
        <v>0</v>
      </c>
      <c r="G14" s="153">
        <f t="shared" si="1"/>
        <v>0</v>
      </c>
      <c r="H14" s="154">
        <f t="shared" si="2"/>
        <v>0</v>
      </c>
      <c r="J14" s="139">
        <f>SUMIFS(Paramètres!$J:$J,Paramètres!$B:$B,$B14)</f>
        <v>0</v>
      </c>
      <c r="K14" s="139">
        <f t="shared" si="3"/>
        <v>0</v>
      </c>
      <c r="L14" s="155">
        <f t="shared" si="4"/>
        <v>0</v>
      </c>
      <c r="M14" s="156">
        <f t="shared" si="5"/>
        <v>0</v>
      </c>
    </row>
    <row r="15" spans="1:13" ht="24.9" customHeight="1" x14ac:dyDescent="0.3">
      <c r="A15" s="108"/>
      <c r="B15" s="105"/>
      <c r="C15" s="109"/>
      <c r="D15" s="109"/>
      <c r="E15" s="110"/>
      <c r="F15" s="152">
        <f t="shared" si="0"/>
        <v>0</v>
      </c>
      <c r="G15" s="153">
        <f t="shared" si="1"/>
        <v>0</v>
      </c>
      <c r="H15" s="154">
        <f t="shared" si="2"/>
        <v>0</v>
      </c>
      <c r="J15" s="139">
        <f>SUMIFS(Paramètres!$J:$J,Paramètres!$B:$B,$B15)</f>
        <v>0</v>
      </c>
      <c r="K15" s="139">
        <f t="shared" si="3"/>
        <v>0</v>
      </c>
      <c r="L15" s="155">
        <f t="shared" si="4"/>
        <v>0</v>
      </c>
      <c r="M15" s="157">
        <f t="shared" si="5"/>
        <v>0</v>
      </c>
    </row>
    <row r="16" spans="1:13" ht="24.9" customHeight="1" x14ac:dyDescent="0.3">
      <c r="A16" s="108"/>
      <c r="B16" s="105"/>
      <c r="C16" s="109"/>
      <c r="D16" s="109"/>
      <c r="E16" s="110"/>
      <c r="F16" s="152">
        <f t="shared" si="0"/>
        <v>0</v>
      </c>
      <c r="G16" s="153">
        <f t="shared" si="1"/>
        <v>0</v>
      </c>
      <c r="H16" s="154">
        <f t="shared" si="2"/>
        <v>0</v>
      </c>
      <c r="J16" s="139">
        <f>SUMIFS(Paramètres!$J:$J,Paramètres!$B:$B,$B16)</f>
        <v>0</v>
      </c>
      <c r="K16" s="139">
        <f t="shared" si="3"/>
        <v>0</v>
      </c>
      <c r="L16" s="155">
        <f t="shared" si="4"/>
        <v>0</v>
      </c>
      <c r="M16" s="157">
        <f t="shared" si="5"/>
        <v>0</v>
      </c>
    </row>
    <row r="17" spans="1:13" ht="24.9" customHeight="1" x14ac:dyDescent="0.3">
      <c r="A17" s="108"/>
      <c r="B17" s="105"/>
      <c r="C17" s="109"/>
      <c r="D17" s="109"/>
      <c r="E17" s="110"/>
      <c r="F17" s="152">
        <f t="shared" si="0"/>
        <v>0</v>
      </c>
      <c r="G17" s="153">
        <f t="shared" si="1"/>
        <v>0</v>
      </c>
      <c r="H17" s="154">
        <f t="shared" si="2"/>
        <v>0</v>
      </c>
      <c r="J17" s="139">
        <f>SUMIFS(Paramètres!$J:$J,Paramètres!$B:$B,$B17)</f>
        <v>0</v>
      </c>
      <c r="K17" s="139">
        <f t="shared" si="3"/>
        <v>0</v>
      </c>
      <c r="L17" s="155">
        <f t="shared" si="4"/>
        <v>0</v>
      </c>
      <c r="M17" s="157">
        <f t="shared" si="5"/>
        <v>0</v>
      </c>
    </row>
    <row r="18" spans="1:13" ht="24.9" customHeight="1" x14ac:dyDescent="0.3">
      <c r="A18" s="108"/>
      <c r="B18" s="105"/>
      <c r="C18" s="109"/>
      <c r="D18" s="109"/>
      <c r="E18" s="110"/>
      <c r="F18" s="152">
        <f t="shared" si="0"/>
        <v>0</v>
      </c>
      <c r="G18" s="153">
        <f t="shared" si="1"/>
        <v>0</v>
      </c>
      <c r="H18" s="154">
        <f t="shared" si="2"/>
        <v>0</v>
      </c>
      <c r="J18" s="139">
        <f>SUMIFS(Paramètres!$J:$J,Paramètres!$B:$B,$B18)</f>
        <v>0</v>
      </c>
      <c r="K18" s="139">
        <f t="shared" si="3"/>
        <v>0</v>
      </c>
      <c r="L18" s="155">
        <f t="shared" si="4"/>
        <v>0</v>
      </c>
      <c r="M18" s="157">
        <f t="shared" si="5"/>
        <v>0</v>
      </c>
    </row>
    <row r="19" spans="1:13" ht="24.9" customHeight="1" x14ac:dyDescent="0.3">
      <c r="A19" s="108"/>
      <c r="B19" s="105"/>
      <c r="C19" s="109"/>
      <c r="D19" s="109"/>
      <c r="E19" s="110"/>
      <c r="F19" s="152">
        <f t="shared" si="0"/>
        <v>0</v>
      </c>
      <c r="G19" s="153">
        <f t="shared" si="1"/>
        <v>0</v>
      </c>
      <c r="H19" s="154">
        <f t="shared" si="2"/>
        <v>0</v>
      </c>
      <c r="J19" s="139">
        <f>SUMIFS(Paramètres!$J:$J,Paramètres!$B:$B,$B19)</f>
        <v>0</v>
      </c>
      <c r="K19" s="139">
        <f t="shared" si="3"/>
        <v>0</v>
      </c>
      <c r="L19" s="155">
        <f t="shared" si="4"/>
        <v>0</v>
      </c>
      <c r="M19" s="157">
        <f t="shared" si="5"/>
        <v>0</v>
      </c>
    </row>
    <row r="20" spans="1:13" ht="24.9" customHeight="1" x14ac:dyDescent="0.3">
      <c r="A20" s="108"/>
      <c r="B20" s="105"/>
      <c r="C20" s="109"/>
      <c r="D20" s="109"/>
      <c r="E20" s="110"/>
      <c r="F20" s="152">
        <f t="shared" si="0"/>
        <v>0</v>
      </c>
      <c r="G20" s="153">
        <f t="shared" si="1"/>
        <v>0</v>
      </c>
      <c r="H20" s="154">
        <f t="shared" si="2"/>
        <v>0</v>
      </c>
      <c r="J20" s="139">
        <f>SUMIFS(Paramètres!$J:$J,Paramètres!$B:$B,$B20)</f>
        <v>0</v>
      </c>
      <c r="K20" s="139">
        <f t="shared" si="3"/>
        <v>0</v>
      </c>
      <c r="L20" s="155">
        <f t="shared" si="4"/>
        <v>0</v>
      </c>
      <c r="M20" s="157">
        <f t="shared" si="5"/>
        <v>0</v>
      </c>
    </row>
    <row r="21" spans="1:13" ht="24.9" customHeight="1" x14ac:dyDescent="0.3">
      <c r="A21" s="108"/>
      <c r="B21" s="105"/>
      <c r="C21" s="109"/>
      <c r="D21" s="109"/>
      <c r="E21" s="110"/>
      <c r="F21" s="152">
        <f t="shared" si="0"/>
        <v>0</v>
      </c>
      <c r="G21" s="153">
        <f t="shared" si="1"/>
        <v>0</v>
      </c>
      <c r="H21" s="154">
        <f t="shared" si="2"/>
        <v>0</v>
      </c>
      <c r="J21" s="139">
        <f>SUMIFS(Paramètres!$J:$J,Paramètres!$B:$B,$B21)</f>
        <v>0</v>
      </c>
      <c r="K21" s="139">
        <f t="shared" si="3"/>
        <v>0</v>
      </c>
      <c r="L21" s="155">
        <f t="shared" si="4"/>
        <v>0</v>
      </c>
      <c r="M21" s="157">
        <f t="shared" si="5"/>
        <v>0</v>
      </c>
    </row>
    <row r="22" spans="1:13" ht="24.9" customHeight="1" x14ac:dyDescent="0.3">
      <c r="A22" s="108"/>
      <c r="B22" s="105"/>
      <c r="C22" s="109"/>
      <c r="D22" s="109"/>
      <c r="E22" s="110"/>
      <c r="F22" s="152">
        <f t="shared" si="0"/>
        <v>0</v>
      </c>
      <c r="G22" s="153">
        <f t="shared" si="1"/>
        <v>0</v>
      </c>
      <c r="H22" s="154">
        <f t="shared" si="2"/>
        <v>0</v>
      </c>
      <c r="J22" s="139">
        <f>SUMIFS(Paramètres!$J:$J,Paramètres!$B:$B,$B22)</f>
        <v>0</v>
      </c>
      <c r="K22" s="139">
        <f t="shared" si="3"/>
        <v>0</v>
      </c>
      <c r="L22" s="155">
        <f t="shared" si="4"/>
        <v>0</v>
      </c>
      <c r="M22" s="157">
        <f t="shared" si="5"/>
        <v>0</v>
      </c>
    </row>
    <row r="23" spans="1:13" ht="24.9" customHeight="1" x14ac:dyDescent="0.3">
      <c r="A23" s="108"/>
      <c r="B23" s="105"/>
      <c r="C23" s="109"/>
      <c r="D23" s="109"/>
      <c r="E23" s="110"/>
      <c r="F23" s="152">
        <f t="shared" si="0"/>
        <v>0</v>
      </c>
      <c r="G23" s="153">
        <f t="shared" si="1"/>
        <v>0</v>
      </c>
      <c r="H23" s="154">
        <f t="shared" si="2"/>
        <v>0</v>
      </c>
      <c r="J23" s="139">
        <f>SUMIFS(Paramètres!$J:$J,Paramètres!$B:$B,$B23)</f>
        <v>0</v>
      </c>
      <c r="K23" s="139">
        <f t="shared" si="3"/>
        <v>0</v>
      </c>
      <c r="L23" s="155">
        <f t="shared" si="4"/>
        <v>0</v>
      </c>
      <c r="M23" s="157">
        <f t="shared" si="5"/>
        <v>0</v>
      </c>
    </row>
    <row r="24" spans="1:13" ht="24.9" customHeight="1" x14ac:dyDescent="0.3">
      <c r="A24" s="108"/>
      <c r="B24" s="105"/>
      <c r="C24" s="109"/>
      <c r="D24" s="109"/>
      <c r="E24" s="110"/>
      <c r="F24" s="152">
        <f t="shared" si="0"/>
        <v>0</v>
      </c>
      <c r="G24" s="153">
        <f t="shared" si="1"/>
        <v>0</v>
      </c>
      <c r="H24" s="154">
        <f t="shared" si="2"/>
        <v>0</v>
      </c>
      <c r="J24" s="139">
        <f>SUMIFS(Paramètres!$J:$J,Paramètres!$B:$B,$B24)</f>
        <v>0</v>
      </c>
      <c r="K24" s="139">
        <f t="shared" si="3"/>
        <v>0</v>
      </c>
      <c r="L24" s="155">
        <f t="shared" si="4"/>
        <v>0</v>
      </c>
      <c r="M24" s="157">
        <f t="shared" si="5"/>
        <v>0</v>
      </c>
    </row>
    <row r="25" spans="1:13" ht="7.5" customHeight="1" x14ac:dyDescent="0.3">
      <c r="C25" s="1"/>
      <c r="D25" s="1"/>
      <c r="E25" s="1"/>
      <c r="F25" s="158"/>
      <c r="G25" s="158"/>
      <c r="H25" s="158"/>
    </row>
    <row r="26" spans="1:13" ht="24.9" customHeight="1" x14ac:dyDescent="0.3">
      <c r="C26" s="2"/>
      <c r="D26" s="2"/>
      <c r="E26" s="98" t="s">
        <v>77</v>
      </c>
      <c r="F26" s="159">
        <f>SUM(F11:F24)</f>
        <v>72293.625</v>
      </c>
      <c r="G26" s="159">
        <f>SUM(G11:G24)</f>
        <v>80825.117139540016</v>
      </c>
      <c r="H26" s="159">
        <f>SUM(H11:H24)</f>
        <v>8531.4921395400161</v>
      </c>
      <c r="J26" s="160">
        <f>SUM(J11:J24)</f>
        <v>120492</v>
      </c>
      <c r="K26" s="160">
        <f>SUM(K11:K24)</f>
        <v>82953.983039852435</v>
      </c>
      <c r="L26" s="160">
        <f>SUM(L11:L24)</f>
        <v>8756.0798457248547</v>
      </c>
      <c r="M26" s="160">
        <f>SUM(M11:M24)</f>
        <v>8531.4921395400161</v>
      </c>
    </row>
    <row r="29" spans="1:13" x14ac:dyDescent="0.3">
      <c r="A29" s="12"/>
      <c r="B29" s="6"/>
      <c r="C29" s="6"/>
      <c r="D29" s="6"/>
      <c r="E29" s="7" t="s">
        <v>18</v>
      </c>
    </row>
    <row r="30" spans="1:13" x14ac:dyDescent="0.3">
      <c r="A30" s="8" t="s">
        <v>16</v>
      </c>
      <c r="B30" s="118">
        <v>45748</v>
      </c>
      <c r="C30" s="11"/>
      <c r="D30" s="11"/>
      <c r="E30" s="9"/>
    </row>
    <row r="31" spans="1:13" x14ac:dyDescent="0.3">
      <c r="A31" s="8" t="s">
        <v>17</v>
      </c>
      <c r="B31" s="118">
        <v>45999</v>
      </c>
      <c r="C31" s="11"/>
      <c r="D31" s="11"/>
      <c r="E31" s="161">
        <f>IF(B32=5,NETWORKDAYS.INTL(B30,B31),(NETWORKDAYS.INTL(B30,B31,2))/5*B32)</f>
        <v>180</v>
      </c>
      <c r="F31" s="99" t="s">
        <v>84</v>
      </c>
      <c r="G31" s="100"/>
      <c r="H31" s="100"/>
      <c r="I31" s="100"/>
      <c r="J31" s="100"/>
      <c r="K31" s="100"/>
    </row>
    <row r="32" spans="1:13" x14ac:dyDescent="0.3">
      <c r="A32" s="10" t="s">
        <v>19</v>
      </c>
      <c r="B32" s="119">
        <v>5</v>
      </c>
      <c r="C32" s="13"/>
      <c r="D32" s="13"/>
      <c r="E32" s="14"/>
    </row>
  </sheetData>
  <sheetProtection algorithmName="SHA-512" hashValue="lPS5Zr+dYXNlgp/V8QuMa3BtCdmpimQSfP8UQwdAFif8QXXLf0CTBKxu1WLiIrbOP/OiAC4PWErbzYiMG+7miA==" saltValue="no5dSSr2oWc+VreqIL1/gg==" spinCount="100000" sheet="1" objects="1" scenarios="1"/>
  <mergeCells count="11">
    <mergeCell ref="M8:M9"/>
    <mergeCell ref="J6:M7"/>
    <mergeCell ref="A2:H2"/>
    <mergeCell ref="A3:H3"/>
    <mergeCell ref="A6:H6"/>
    <mergeCell ref="F7:H7"/>
    <mergeCell ref="F8:F9"/>
    <mergeCell ref="G8:G9"/>
    <mergeCell ref="H8:H9"/>
    <mergeCell ref="C9:E9"/>
    <mergeCell ref="A4:H4"/>
  </mergeCells>
  <pageMargins left="0.7" right="0.7" top="0.75" bottom="0.75" header="0.3" footer="0.3"/>
  <pageSetup paperSize="5" scale="9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9785B91-F51E-48FF-B5B4-395632BC0956}">
          <x14:formula1>
            <xm:f>Paramètres!$A$1:$A$19</xm:f>
          </x14:formula1>
          <xm:sqref>B11:B24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E9008-25CF-49B4-B974-F9ED8C244632}">
  <dimension ref="A1:N31"/>
  <sheetViews>
    <sheetView workbookViewId="0">
      <selection activeCell="D11" sqref="D11"/>
    </sheetView>
  </sheetViews>
  <sheetFormatPr baseColWidth="10" defaultRowHeight="14.4" x14ac:dyDescent="0.3"/>
  <cols>
    <col min="1" max="1" width="30.6640625" customWidth="1"/>
    <col min="2" max="2" width="22.44140625" bestFit="1" customWidth="1"/>
    <col min="3" max="5" width="11.6640625" customWidth="1"/>
    <col min="6" max="6" width="1.33203125" customWidth="1"/>
    <col min="7" max="7" width="11.6640625" customWidth="1"/>
    <col min="8" max="8" width="2.44140625" customWidth="1"/>
    <col min="9" max="11" width="11.6640625" customWidth="1"/>
    <col min="12" max="12" width="1.33203125" customWidth="1"/>
    <col min="13" max="13" width="11.6640625" customWidth="1"/>
    <col min="14" max="14" width="1.109375" customWidth="1"/>
  </cols>
  <sheetData>
    <row r="1" spans="1:13" ht="51" customHeight="1" x14ac:dyDescent="0.3">
      <c r="A1" t="e" vm="1">
        <v>#VALUE!</v>
      </c>
    </row>
    <row r="2" spans="1:13" x14ac:dyDescent="0.3">
      <c r="A2" s="191" t="s">
        <v>0</v>
      </c>
      <c r="B2" s="191"/>
      <c r="C2" s="191"/>
      <c r="D2" s="191"/>
      <c r="E2" s="191"/>
      <c r="F2" s="191"/>
      <c r="G2" s="191"/>
      <c r="H2" s="191"/>
      <c r="I2" s="191"/>
      <c r="J2" s="191"/>
      <c r="K2" s="191"/>
      <c r="L2" s="191"/>
      <c r="M2" s="191"/>
    </row>
    <row r="3" spans="1:13" x14ac:dyDescent="0.3">
      <c r="A3" s="218" t="s">
        <v>40</v>
      </c>
      <c r="B3" s="218"/>
      <c r="C3" s="218"/>
      <c r="D3" s="218"/>
      <c r="E3" s="218"/>
      <c r="F3" s="218"/>
      <c r="G3" s="218"/>
      <c r="H3" s="218"/>
      <c r="I3" s="218"/>
      <c r="J3" s="218"/>
      <c r="K3" s="218"/>
      <c r="L3" s="218"/>
      <c r="M3" s="218"/>
    </row>
    <row r="4" spans="1:13" x14ac:dyDescent="0.3">
      <c r="A4" s="2"/>
      <c r="B4" s="2"/>
      <c r="C4" s="2"/>
      <c r="D4" s="2"/>
      <c r="E4" s="2"/>
      <c r="F4" s="2"/>
      <c r="G4" s="2"/>
      <c r="H4" s="2"/>
      <c r="I4" s="2"/>
      <c r="J4" s="2"/>
      <c r="K4" s="2"/>
    </row>
    <row r="5" spans="1:13" ht="15" customHeight="1" x14ac:dyDescent="0.3">
      <c r="A5" s="191" t="s">
        <v>1</v>
      </c>
      <c r="B5" s="191"/>
      <c r="C5" s="191"/>
      <c r="D5" s="191"/>
      <c r="E5" s="191"/>
      <c r="F5" s="191"/>
      <c r="G5" s="191"/>
      <c r="H5" s="191"/>
      <c r="I5" s="191"/>
      <c r="J5" s="191"/>
      <c r="K5" s="191"/>
      <c r="L5" s="191"/>
      <c r="M5" s="191"/>
    </row>
    <row r="6" spans="1:13" ht="27.9" customHeight="1" x14ac:dyDescent="0.3">
      <c r="A6" s="2"/>
      <c r="B6" s="2"/>
      <c r="C6" s="219" t="s">
        <v>81</v>
      </c>
      <c r="D6" s="219"/>
      <c r="E6" s="219"/>
      <c r="F6" s="219"/>
      <c r="G6" s="219"/>
      <c r="H6" s="2"/>
      <c r="I6" s="220" t="s">
        <v>124</v>
      </c>
      <c r="J6" s="221"/>
      <c r="K6" s="221"/>
      <c r="L6" s="221"/>
      <c r="M6" s="221"/>
    </row>
    <row r="7" spans="1:13" ht="45" customHeight="1" x14ac:dyDescent="0.3">
      <c r="A7" s="19" t="s">
        <v>126</v>
      </c>
      <c r="B7" s="19" t="s">
        <v>41</v>
      </c>
      <c r="C7" s="94" t="s">
        <v>42</v>
      </c>
      <c r="D7" s="94" t="s">
        <v>66</v>
      </c>
      <c r="E7" s="94" t="s">
        <v>71</v>
      </c>
      <c r="F7" s="94"/>
      <c r="G7" s="94" t="s">
        <v>13</v>
      </c>
      <c r="H7" s="2"/>
      <c r="I7" s="95" t="s">
        <v>42</v>
      </c>
      <c r="J7" s="95" t="s">
        <v>66</v>
      </c>
      <c r="K7" s="95" t="s">
        <v>71</v>
      </c>
      <c r="L7" s="95"/>
      <c r="M7" s="95" t="s">
        <v>13</v>
      </c>
    </row>
    <row r="8" spans="1:13" ht="7.5" customHeight="1" x14ac:dyDescent="0.3"/>
    <row r="9" spans="1:13" ht="24.9" customHeight="1" x14ac:dyDescent="0.3">
      <c r="A9" s="105" t="s">
        <v>138</v>
      </c>
      <c r="B9" s="105" t="s">
        <v>9</v>
      </c>
      <c r="C9" s="162">
        <f>SUMIFS('Rétro 23-24'!$H$11:$H$24,'Rétro 23-24'!$A$11:$A$24,$A9,'Rétro 23-24'!$B$11:$B$24,$B9)</f>
        <v>6300</v>
      </c>
      <c r="D9" s="162">
        <f>SUMIFS('Rétro 24-25'!$H$11:$H$24,'Rétro 24-25'!$A$11:$A$24,$A9,'Rétro 24-25'!$B$11:$B$24,$B9)</f>
        <v>9416.4000000000087</v>
      </c>
      <c r="E9" s="162">
        <f>SUMIFS('Rétro 25-26'!$H$11:$H$24,'Rétro 25-26'!$A$11:$A$24,$A9,'Rétro 25-26'!$B$11:$B$24,$B9)</f>
        <v>8531.4921395400161</v>
      </c>
      <c r="F9" s="1"/>
      <c r="G9" s="163">
        <f>C9+D9+E9</f>
        <v>24247.892139540025</v>
      </c>
      <c r="I9" s="162">
        <f>SUMIFS('Rétro 23-24'!$L$11:$L$24,'Rétro 23-24'!$A$11:$A$24,$A9,'Rétro 23-24'!$B$11:$B$24,$B9)</f>
        <v>6771.4920000000002</v>
      </c>
      <c r="J9" s="162">
        <f>SUMIFS('Rétro 24-25'!$L$11:$L$24,'Rétro 24-25'!$A$11:$A$24,$A9,'Rétro 24-25'!$B$11:$B$24,$B9)</f>
        <v>9698.8920000000089</v>
      </c>
      <c r="K9" s="162">
        <f>SUMIFS('Rétro 25-26'!$H$11:$H$24,'Rétro 25-26'!$A$11:$A$24,$A9,'Rétro 25-26'!$B$11:$B$24,$B9)</f>
        <v>8531.4921395400161</v>
      </c>
      <c r="M9" s="163">
        <f>I9+J9+K9</f>
        <v>25001.876139540025</v>
      </c>
    </row>
    <row r="10" spans="1:13" ht="24.9" customHeight="1" x14ac:dyDescent="0.3">
      <c r="A10" s="105"/>
      <c r="B10" s="105"/>
      <c r="C10" s="162">
        <f>SUMIFS('Rétro 23-24'!$H$11:$H$24,'Rétro 23-24'!$A$11:$A$24,$A10,'Rétro 23-24'!$B$11:$B$24,$B10)</f>
        <v>0</v>
      </c>
      <c r="D10" s="162">
        <f>SUMIFS('Rétro 24-25'!$H$11:$H$24,'Rétro 24-25'!$A$11:$A$24,$A10,'Rétro 24-25'!$B$11:$B$24,$B10)</f>
        <v>0</v>
      </c>
      <c r="E10" s="162">
        <f>SUMIFS('Rétro 25-26'!$H$11:$H$24,'Rétro 25-26'!$A$11:$A$24,$A10,'Rétro 25-26'!$B$11:$B$24,$B10)</f>
        <v>0</v>
      </c>
      <c r="F10" s="1"/>
      <c r="G10" s="163">
        <f t="shared" ref="G10:G23" si="0">C10+D10+E10</f>
        <v>0</v>
      </c>
      <c r="I10" s="162">
        <f>SUMIFS('Rétro 23-24'!$L$11:$L$24,'Rétro 23-24'!$A$11:$A$24,$A10,'Rétro 23-24'!$B$11:$B$24,$B10)</f>
        <v>0</v>
      </c>
      <c r="J10" s="162">
        <f>SUMIFS('Rétro 24-25'!$L$11:$L$24,'Rétro 24-25'!$A$11:$A$24,$A10,'Rétro 24-25'!$B$11:$B$24,$B10)</f>
        <v>0</v>
      </c>
      <c r="K10" s="162">
        <f>SUMIFS('Rétro 25-26'!$H$11:$H$24,'Rétro 25-26'!$A$11:$A$24,$A10,'Rétro 25-26'!$B$11:$B$24,$B10)</f>
        <v>0</v>
      </c>
      <c r="M10" s="163">
        <f t="shared" ref="M10:M23" si="1">I10+J10+K10</f>
        <v>0</v>
      </c>
    </row>
    <row r="11" spans="1:13" ht="24.9" customHeight="1" x14ac:dyDescent="0.3">
      <c r="A11" s="105"/>
      <c r="B11" s="105"/>
      <c r="C11" s="162">
        <f>SUMIFS('Rétro 23-24'!$H$11:$H$24,'Rétro 23-24'!$A$11:$A$24,$A11,'Rétro 23-24'!$B$11:$B$24,$B11)</f>
        <v>0</v>
      </c>
      <c r="D11" s="162">
        <f>SUMIFS('Rétro 24-25'!$H$11:$H$24,'Rétro 24-25'!$A$11:$A$24,$A11,'Rétro 24-25'!$B$11:$B$24,$B11)</f>
        <v>0</v>
      </c>
      <c r="E11" s="162">
        <f>SUMIFS('Rétro 25-26'!$H$11:$H$24,'Rétro 25-26'!$A$11:$A$24,$A11,'Rétro 25-26'!$B$11:$B$24,$B11)</f>
        <v>0</v>
      </c>
      <c r="F11" s="1"/>
      <c r="G11" s="163">
        <f t="shared" si="0"/>
        <v>0</v>
      </c>
      <c r="I11" s="162">
        <f>SUMIFS('Rétro 23-24'!$L$11:$L$24,'Rétro 23-24'!$A$11:$A$24,$A11,'Rétro 23-24'!$B$11:$B$24,$B11)</f>
        <v>0</v>
      </c>
      <c r="J11" s="162">
        <f>SUMIFS('Rétro 24-25'!$L$11:$L$24,'Rétro 24-25'!$A$11:$A$24,$A11,'Rétro 24-25'!$B$11:$B$24,$B11)</f>
        <v>0</v>
      </c>
      <c r="K11" s="162">
        <f>SUMIFS('Rétro 25-26'!$H$11:$H$24,'Rétro 25-26'!$A$11:$A$24,$A11,'Rétro 25-26'!$B$11:$B$24,$B11)</f>
        <v>0</v>
      </c>
      <c r="M11" s="163">
        <f t="shared" si="1"/>
        <v>0</v>
      </c>
    </row>
    <row r="12" spans="1:13" ht="24.6" customHeight="1" x14ac:dyDescent="0.3">
      <c r="A12" s="105"/>
      <c r="B12" s="105"/>
      <c r="C12" s="162">
        <f>SUMIFS('Rétro 23-24'!$H$11:$H$24,'Rétro 23-24'!$A$11:$A$24,$A12,'Rétro 23-24'!$B$11:$B$24,$B12)</f>
        <v>0</v>
      </c>
      <c r="D12" s="162">
        <f>SUMIFS('Rétro 24-25'!$H$11:$H$24,'Rétro 24-25'!$A$11:$A$24,$A12,'Rétro 24-25'!$B$11:$B$24,$B12)</f>
        <v>0</v>
      </c>
      <c r="E12" s="162">
        <f>SUMIFS('Rétro 25-26'!$H$11:$H$24,'Rétro 25-26'!$A$11:$A$24,$A12,'Rétro 25-26'!$B$11:$B$24,$B12)</f>
        <v>0</v>
      </c>
      <c r="F12" s="1"/>
      <c r="G12" s="163">
        <f t="shared" si="0"/>
        <v>0</v>
      </c>
      <c r="I12" s="162">
        <f>SUMIFS('Rétro 23-24'!$L$11:$L$24,'Rétro 23-24'!$A$11:$A$24,$A12,'Rétro 23-24'!$B$11:$B$24,$B12)</f>
        <v>0</v>
      </c>
      <c r="J12" s="162">
        <f>SUMIFS('Rétro 24-25'!$L$11:$L$24,'Rétro 24-25'!$A$11:$A$24,$A12,'Rétro 24-25'!$B$11:$B$24,$B12)</f>
        <v>0</v>
      </c>
      <c r="K12" s="162">
        <f>SUMIFS('Rétro 25-26'!$H$11:$H$24,'Rétro 25-26'!$A$11:$A$24,$A12,'Rétro 25-26'!$B$11:$B$24,$B12)</f>
        <v>0</v>
      </c>
      <c r="M12" s="163">
        <f t="shared" si="1"/>
        <v>0</v>
      </c>
    </row>
    <row r="13" spans="1:13" ht="24.9" customHeight="1" x14ac:dyDescent="0.3">
      <c r="A13" s="108"/>
      <c r="B13" s="105"/>
      <c r="C13" s="162">
        <f>SUMIFS('Rétro 23-24'!$H$11:$H$24,'Rétro 23-24'!$A$11:$A$24,$A13,'Rétro 23-24'!$B$11:$B$24,$B13)</f>
        <v>0</v>
      </c>
      <c r="D13" s="162">
        <f>SUMIFS('Rétro 24-25'!$H$11:$H$24,'Rétro 24-25'!$A$11:$A$24,$A13,'Rétro 24-25'!$B$11:$B$24,$B13)</f>
        <v>0</v>
      </c>
      <c r="E13" s="162">
        <f>SUMIFS('Rétro 25-26'!$H$11:$H$24,'Rétro 25-26'!$A$11:$A$24,$A13,'Rétro 25-26'!$B$11:$B$24,$B13)</f>
        <v>0</v>
      </c>
      <c r="F13" s="1"/>
      <c r="G13" s="163">
        <f t="shared" si="0"/>
        <v>0</v>
      </c>
      <c r="I13" s="162">
        <f>SUMIFS('Rétro 23-24'!$L$11:$L$24,'Rétro 23-24'!$A$11:$A$24,$A13,'Rétro 23-24'!$B$11:$B$24,$B13)</f>
        <v>0</v>
      </c>
      <c r="J13" s="162">
        <f>SUMIFS('Rétro 24-25'!$L$11:$L$24,'Rétro 24-25'!$A$11:$A$24,$A13,'Rétro 24-25'!$B$11:$B$24,$B13)</f>
        <v>0</v>
      </c>
      <c r="K13" s="162">
        <f>SUMIFS('Rétro 25-26'!$H$11:$H$24,'Rétro 25-26'!$A$11:$A$24,$A13,'Rétro 25-26'!$B$11:$B$24,$B13)</f>
        <v>0</v>
      </c>
      <c r="M13" s="163">
        <f t="shared" si="1"/>
        <v>0</v>
      </c>
    </row>
    <row r="14" spans="1:13" ht="24.9" customHeight="1" x14ac:dyDescent="0.3">
      <c r="A14" s="108"/>
      <c r="B14" s="105"/>
      <c r="C14" s="162">
        <f>SUMIFS('Rétro 23-24'!$H$11:$H$24,'Rétro 23-24'!$A$11:$A$24,$A14,'Rétro 23-24'!$B$11:$B$24,$B14)</f>
        <v>0</v>
      </c>
      <c r="D14" s="162">
        <f>SUMIFS('Rétro 24-25'!$H$11:$H$24,'Rétro 24-25'!$A$11:$A$24,$A14,'Rétro 24-25'!$B$11:$B$24,$B14)</f>
        <v>0</v>
      </c>
      <c r="E14" s="162">
        <f>SUMIFS('Rétro 25-26'!$H$11:$H$24,'Rétro 25-26'!$A$11:$A$24,$A14,'Rétro 25-26'!$B$11:$B$24,$B14)</f>
        <v>0</v>
      </c>
      <c r="F14" s="1"/>
      <c r="G14" s="163">
        <f t="shared" si="0"/>
        <v>0</v>
      </c>
      <c r="I14" s="162">
        <f>SUMIFS('Rétro 23-24'!$L$11:$L$24,'Rétro 23-24'!$A$11:$A$24,$A14,'Rétro 23-24'!$B$11:$B$24,$B14)</f>
        <v>0</v>
      </c>
      <c r="J14" s="162">
        <f>SUMIFS('Rétro 24-25'!$L$11:$L$24,'Rétro 24-25'!$A$11:$A$24,$A14,'Rétro 24-25'!$B$11:$B$24,$B14)</f>
        <v>0</v>
      </c>
      <c r="K14" s="162">
        <f>SUMIFS('Rétro 25-26'!$H$11:$H$24,'Rétro 25-26'!$A$11:$A$24,$A14,'Rétro 25-26'!$B$11:$B$24,$B14)</f>
        <v>0</v>
      </c>
      <c r="M14" s="163">
        <f t="shared" si="1"/>
        <v>0</v>
      </c>
    </row>
    <row r="15" spans="1:13" ht="24.9" customHeight="1" x14ac:dyDescent="0.3">
      <c r="A15" s="108"/>
      <c r="B15" s="105"/>
      <c r="C15" s="162">
        <f>SUMIFS('Rétro 23-24'!$H$11:$H$24,'Rétro 23-24'!$A$11:$A$24,$A15,'Rétro 23-24'!$B$11:$B$24,$B15)</f>
        <v>0</v>
      </c>
      <c r="D15" s="162">
        <f>SUMIFS('Rétro 24-25'!$H$11:$H$24,'Rétro 24-25'!$A$11:$A$24,$A15,'Rétro 24-25'!$B$11:$B$24,$B15)</f>
        <v>0</v>
      </c>
      <c r="E15" s="162">
        <f>SUMIFS('Rétro 25-26'!$H$11:$H$24,'Rétro 25-26'!$A$11:$A$24,$A15,'Rétro 25-26'!$B$11:$B$24,$B15)</f>
        <v>0</v>
      </c>
      <c r="F15" s="1"/>
      <c r="G15" s="163">
        <f t="shared" si="0"/>
        <v>0</v>
      </c>
      <c r="I15" s="162">
        <f>SUMIFS('Rétro 23-24'!$L$11:$L$24,'Rétro 23-24'!$A$11:$A$24,$A15,'Rétro 23-24'!$B$11:$B$24,$B15)</f>
        <v>0</v>
      </c>
      <c r="J15" s="162">
        <f>SUMIFS('Rétro 24-25'!$L$11:$L$24,'Rétro 24-25'!$A$11:$A$24,$A15,'Rétro 24-25'!$B$11:$B$24,$B15)</f>
        <v>0</v>
      </c>
      <c r="K15" s="162">
        <f>SUMIFS('Rétro 25-26'!$H$11:$H$24,'Rétro 25-26'!$A$11:$A$24,$A15,'Rétro 25-26'!$B$11:$B$24,$B15)</f>
        <v>0</v>
      </c>
      <c r="M15" s="163">
        <f t="shared" si="1"/>
        <v>0</v>
      </c>
    </row>
    <row r="16" spans="1:13" ht="24.9" customHeight="1" x14ac:dyDescent="0.3">
      <c r="A16" s="108"/>
      <c r="B16" s="105"/>
      <c r="C16" s="162">
        <f>SUMIFS('Rétro 23-24'!$H$11:$H$24,'Rétro 23-24'!$A$11:$A$24,$A16,'Rétro 23-24'!$B$11:$B$24,$B16)</f>
        <v>0</v>
      </c>
      <c r="D16" s="162">
        <f>SUMIFS('Rétro 24-25'!$H$11:$H$24,'Rétro 24-25'!$A$11:$A$24,$A16,'Rétro 24-25'!$B$11:$B$24,$B16)</f>
        <v>0</v>
      </c>
      <c r="E16" s="162">
        <f>SUMIFS('Rétro 25-26'!$H$11:$H$24,'Rétro 25-26'!$A$11:$A$24,$A16,'Rétro 25-26'!$B$11:$B$24,$B16)</f>
        <v>0</v>
      </c>
      <c r="F16" s="1"/>
      <c r="G16" s="163">
        <f t="shared" si="0"/>
        <v>0</v>
      </c>
      <c r="I16" s="162">
        <f>SUMIFS('Rétro 23-24'!$L$11:$L$24,'Rétro 23-24'!$A$11:$A$24,$A16,'Rétro 23-24'!$B$11:$B$24,$B16)</f>
        <v>0</v>
      </c>
      <c r="J16" s="162">
        <f>SUMIFS('Rétro 24-25'!$L$11:$L$24,'Rétro 24-25'!$A$11:$A$24,$A16,'Rétro 24-25'!$B$11:$B$24,$B16)</f>
        <v>0</v>
      </c>
      <c r="K16" s="162">
        <f>SUMIFS('Rétro 25-26'!$H$11:$H$24,'Rétro 25-26'!$A$11:$A$24,$A16,'Rétro 25-26'!$B$11:$B$24,$B16)</f>
        <v>0</v>
      </c>
      <c r="M16" s="163">
        <f t="shared" si="1"/>
        <v>0</v>
      </c>
    </row>
    <row r="17" spans="1:14" ht="24.6" customHeight="1" x14ac:dyDescent="0.3">
      <c r="A17" s="108"/>
      <c r="B17" s="105"/>
      <c r="C17" s="162">
        <f>SUMIFS('Rétro 23-24'!$H$11:$H$24,'Rétro 23-24'!$A$11:$A$24,$A17,'Rétro 23-24'!$B$11:$B$24,$B17)</f>
        <v>0</v>
      </c>
      <c r="D17" s="162">
        <f>SUMIFS('Rétro 24-25'!$H$11:$H$24,'Rétro 24-25'!$A$11:$A$24,$A17,'Rétro 24-25'!$B$11:$B$24,$B17)</f>
        <v>0</v>
      </c>
      <c r="E17" s="162">
        <f>SUMIFS('Rétro 25-26'!$H$11:$H$24,'Rétro 25-26'!$A$11:$A$24,$A17,'Rétro 25-26'!$B$11:$B$24,$B17)</f>
        <v>0</v>
      </c>
      <c r="F17" s="1"/>
      <c r="G17" s="163">
        <f t="shared" si="0"/>
        <v>0</v>
      </c>
      <c r="I17" s="162">
        <f>SUMIFS('Rétro 23-24'!$L$11:$L$24,'Rétro 23-24'!$A$11:$A$24,$A17,'Rétro 23-24'!$B$11:$B$24,$B17)</f>
        <v>0</v>
      </c>
      <c r="J17" s="162">
        <f>SUMIFS('Rétro 24-25'!$L$11:$L$24,'Rétro 24-25'!$A$11:$A$24,$A17,'Rétro 24-25'!$B$11:$B$24,$B17)</f>
        <v>0</v>
      </c>
      <c r="K17" s="162">
        <f>SUMIFS('Rétro 25-26'!$H$11:$H$24,'Rétro 25-26'!$A$11:$A$24,$A17,'Rétro 25-26'!$B$11:$B$24,$B17)</f>
        <v>0</v>
      </c>
      <c r="M17" s="163">
        <f t="shared" si="1"/>
        <v>0</v>
      </c>
    </row>
    <row r="18" spans="1:14" ht="24.9" customHeight="1" x14ac:dyDescent="0.3">
      <c r="A18" s="108"/>
      <c r="B18" s="105"/>
      <c r="C18" s="162">
        <f>SUMIFS('Rétro 23-24'!$H$11:$H$24,'Rétro 23-24'!$A$11:$A$24,$A18,'Rétro 23-24'!$B$11:$B$24,$B18)</f>
        <v>0</v>
      </c>
      <c r="D18" s="162">
        <f>SUMIFS('Rétro 24-25'!$H$11:$H$24,'Rétro 24-25'!$A$11:$A$24,$A18,'Rétro 24-25'!$B$11:$B$24,$B18)</f>
        <v>0</v>
      </c>
      <c r="E18" s="162">
        <f>SUMIFS('Rétro 25-26'!$H$11:$H$24,'Rétro 25-26'!$A$11:$A$24,$A18,'Rétro 25-26'!$B$11:$B$24,$B18)</f>
        <v>0</v>
      </c>
      <c r="F18" s="1"/>
      <c r="G18" s="163">
        <f t="shared" si="0"/>
        <v>0</v>
      </c>
      <c r="I18" s="162">
        <f>SUMIFS('Rétro 23-24'!$L$11:$L$24,'Rétro 23-24'!$A$11:$A$24,$A18,'Rétro 23-24'!$B$11:$B$24,$B18)</f>
        <v>0</v>
      </c>
      <c r="J18" s="162">
        <f>SUMIFS('Rétro 24-25'!$L$11:$L$24,'Rétro 24-25'!$A$11:$A$24,$A18,'Rétro 24-25'!$B$11:$B$24,$B18)</f>
        <v>0</v>
      </c>
      <c r="K18" s="162">
        <f>SUMIFS('Rétro 25-26'!$H$11:$H$24,'Rétro 25-26'!$A$11:$A$24,$A18,'Rétro 25-26'!$B$11:$B$24,$B18)</f>
        <v>0</v>
      </c>
      <c r="M18" s="163">
        <f t="shared" si="1"/>
        <v>0</v>
      </c>
    </row>
    <row r="19" spans="1:14" ht="24.9" customHeight="1" x14ac:dyDescent="0.3">
      <c r="A19" s="108"/>
      <c r="B19" s="105"/>
      <c r="C19" s="162">
        <f>SUMIFS('Rétro 23-24'!$H$11:$H$24,'Rétro 23-24'!$A$11:$A$24,$A19,'Rétro 23-24'!$B$11:$B$24,$B19)</f>
        <v>0</v>
      </c>
      <c r="D19" s="162">
        <f>SUMIFS('Rétro 24-25'!$H$11:$H$24,'Rétro 24-25'!$A$11:$A$24,$A19,'Rétro 24-25'!$B$11:$B$24,$B19)</f>
        <v>0</v>
      </c>
      <c r="E19" s="162">
        <f>SUMIFS('Rétro 25-26'!$H$11:$H$24,'Rétro 25-26'!$A$11:$A$24,$A19,'Rétro 25-26'!$B$11:$B$24,$B19)</f>
        <v>0</v>
      </c>
      <c r="F19" s="1"/>
      <c r="G19" s="163">
        <f t="shared" si="0"/>
        <v>0</v>
      </c>
      <c r="I19" s="162">
        <f>SUMIFS('Rétro 23-24'!$L$11:$L$24,'Rétro 23-24'!$A$11:$A$24,$A19,'Rétro 23-24'!$B$11:$B$24,$B19)</f>
        <v>0</v>
      </c>
      <c r="J19" s="162">
        <f>SUMIFS('Rétro 24-25'!$L$11:$L$24,'Rétro 24-25'!$A$11:$A$24,$A19,'Rétro 24-25'!$B$11:$B$24,$B19)</f>
        <v>0</v>
      </c>
      <c r="K19" s="162">
        <f>SUMIFS('Rétro 25-26'!$H$11:$H$24,'Rétro 25-26'!$A$11:$A$24,$A19,'Rétro 25-26'!$B$11:$B$24,$B19)</f>
        <v>0</v>
      </c>
      <c r="M19" s="163">
        <f t="shared" si="1"/>
        <v>0</v>
      </c>
    </row>
    <row r="20" spans="1:14" ht="24.9" customHeight="1" x14ac:dyDescent="0.3">
      <c r="A20" s="108"/>
      <c r="B20" s="105"/>
      <c r="C20" s="162">
        <f>SUMIFS('Rétro 23-24'!$H$11:$H$24,'Rétro 23-24'!$A$11:$A$24,$A20,'Rétro 23-24'!$B$11:$B$24,$B20)</f>
        <v>0</v>
      </c>
      <c r="D20" s="162">
        <f>SUMIFS('Rétro 24-25'!$H$11:$H$24,'Rétro 24-25'!$A$11:$A$24,$A20,'Rétro 24-25'!$B$11:$B$24,$B20)</f>
        <v>0</v>
      </c>
      <c r="E20" s="162">
        <f>SUMIFS('Rétro 25-26'!$H$11:$H$24,'Rétro 25-26'!$A$11:$A$24,$A20,'Rétro 25-26'!$B$11:$B$24,$B20)</f>
        <v>0</v>
      </c>
      <c r="F20" s="1"/>
      <c r="G20" s="163">
        <f t="shared" si="0"/>
        <v>0</v>
      </c>
      <c r="I20" s="162">
        <f>SUMIFS('Rétro 23-24'!$L$11:$L$24,'Rétro 23-24'!$A$11:$A$24,$A20,'Rétro 23-24'!$B$11:$B$24,$B20)</f>
        <v>0</v>
      </c>
      <c r="J20" s="162">
        <f>SUMIFS('Rétro 24-25'!$L$11:$L$24,'Rétro 24-25'!$A$11:$A$24,$A20,'Rétro 24-25'!$B$11:$B$24,$B20)</f>
        <v>0</v>
      </c>
      <c r="K20" s="162">
        <f>SUMIFS('Rétro 25-26'!$H$11:$H$24,'Rétro 25-26'!$A$11:$A$24,$A20,'Rétro 25-26'!$B$11:$B$24,$B20)</f>
        <v>0</v>
      </c>
      <c r="M20" s="163">
        <f t="shared" si="1"/>
        <v>0</v>
      </c>
    </row>
    <row r="21" spans="1:14" ht="24.9" customHeight="1" x14ac:dyDescent="0.3">
      <c r="A21" s="108"/>
      <c r="B21" s="105"/>
      <c r="C21" s="162">
        <f>SUMIFS('Rétro 23-24'!$H$11:$H$24,'Rétro 23-24'!$A$11:$A$24,$A21,'Rétro 23-24'!$B$11:$B$24,$B21)</f>
        <v>0</v>
      </c>
      <c r="D21" s="162">
        <f>SUMIFS('Rétro 24-25'!$H$11:$H$24,'Rétro 24-25'!$A$11:$A$24,$A21,'Rétro 24-25'!$B$11:$B$24,$B21)</f>
        <v>0</v>
      </c>
      <c r="E21" s="162">
        <f>SUMIFS('Rétro 25-26'!$H$11:$H$24,'Rétro 25-26'!$A$11:$A$24,$A21,'Rétro 25-26'!$B$11:$B$24,$B21)</f>
        <v>0</v>
      </c>
      <c r="F21" s="1"/>
      <c r="G21" s="163">
        <f t="shared" si="0"/>
        <v>0</v>
      </c>
      <c r="I21" s="162">
        <f>SUMIFS('Rétro 23-24'!$L$11:$L$24,'Rétro 23-24'!$A$11:$A$24,$A21,'Rétro 23-24'!$B$11:$B$24,$B21)</f>
        <v>0</v>
      </c>
      <c r="J21" s="162">
        <f>SUMIFS('Rétro 24-25'!$L$11:$L$24,'Rétro 24-25'!$A$11:$A$24,$A21,'Rétro 24-25'!$B$11:$B$24,$B21)</f>
        <v>0</v>
      </c>
      <c r="K21" s="162">
        <f>SUMIFS('Rétro 25-26'!$H$11:$H$24,'Rétro 25-26'!$A$11:$A$24,$A21,'Rétro 25-26'!$B$11:$B$24,$B21)</f>
        <v>0</v>
      </c>
      <c r="M21" s="163">
        <f t="shared" si="1"/>
        <v>0</v>
      </c>
    </row>
    <row r="22" spans="1:14" ht="24.6" customHeight="1" x14ac:dyDescent="0.3">
      <c r="A22" s="108"/>
      <c r="B22" s="105"/>
      <c r="C22" s="162">
        <f>SUMIFS('Rétro 23-24'!$H$11:$H$24,'Rétro 23-24'!$A$11:$A$24,$A22,'Rétro 23-24'!$B$11:$B$24,$B22)</f>
        <v>0</v>
      </c>
      <c r="D22" s="162">
        <f>SUMIFS('Rétro 24-25'!$H$11:$H$24,'Rétro 24-25'!$A$11:$A$24,$A22,'Rétro 24-25'!$B$11:$B$24,$B22)</f>
        <v>0</v>
      </c>
      <c r="E22" s="162">
        <f>SUMIFS('Rétro 25-26'!$H$11:$H$24,'Rétro 25-26'!$A$11:$A$24,$A22,'Rétro 25-26'!$B$11:$B$24,$B22)</f>
        <v>0</v>
      </c>
      <c r="F22" s="1"/>
      <c r="G22" s="163">
        <f t="shared" si="0"/>
        <v>0</v>
      </c>
      <c r="I22" s="162">
        <f>SUMIFS('Rétro 23-24'!$L$11:$L$24,'Rétro 23-24'!$A$11:$A$24,$A22,'Rétro 23-24'!$B$11:$B$24,$B22)</f>
        <v>0</v>
      </c>
      <c r="J22" s="162">
        <f>SUMIFS('Rétro 24-25'!$L$11:$L$24,'Rétro 24-25'!$A$11:$A$24,$A22,'Rétro 24-25'!$B$11:$B$24,$B22)</f>
        <v>0</v>
      </c>
      <c r="K22" s="162">
        <f>SUMIFS('Rétro 25-26'!$H$11:$H$24,'Rétro 25-26'!$A$11:$A$24,$A22,'Rétro 25-26'!$B$11:$B$24,$B22)</f>
        <v>0</v>
      </c>
      <c r="M22" s="163">
        <f t="shared" si="1"/>
        <v>0</v>
      </c>
    </row>
    <row r="23" spans="1:14" ht="24.9" customHeight="1" x14ac:dyDescent="0.3">
      <c r="A23" s="108"/>
      <c r="B23" s="105"/>
      <c r="C23" s="162">
        <f>SUMIFS('Rétro 23-24'!$H$11:$H$24,'Rétro 23-24'!$A$11:$A$24,$A23,'Rétro 23-24'!$B$11:$B$24,$B23)</f>
        <v>0</v>
      </c>
      <c r="D23" s="162">
        <f>SUMIFS('Rétro 24-25'!$H$11:$H$24,'Rétro 24-25'!$A$11:$A$24,$A23,'Rétro 24-25'!$B$11:$B$24,$B23)</f>
        <v>0</v>
      </c>
      <c r="E23" s="162">
        <f>SUMIFS('Rétro 25-26'!$H$11:$H$24,'Rétro 25-26'!$A$11:$A$24,$A23,'Rétro 25-26'!$B$11:$B$24,$B23)</f>
        <v>0</v>
      </c>
      <c r="F23" s="1"/>
      <c r="G23" s="163">
        <f t="shared" si="0"/>
        <v>0</v>
      </c>
      <c r="I23" s="162">
        <f>SUMIFS('Rétro 23-24'!$L$11:$L$24,'Rétro 23-24'!$A$11:$A$24,$A23,'Rétro 23-24'!$B$11:$B$24,$B23)</f>
        <v>0</v>
      </c>
      <c r="J23" s="162">
        <f>SUMIFS('Rétro 24-25'!$L$11:$L$24,'Rétro 24-25'!$A$11:$A$24,$A23,'Rétro 24-25'!$B$11:$B$24,$B23)</f>
        <v>0</v>
      </c>
      <c r="K23" s="162">
        <f>SUMIFS('Rétro 25-26'!$H$11:$H$24,'Rétro 25-26'!$A$11:$A$24,$A23,'Rétro 25-26'!$B$11:$B$24,$B23)</f>
        <v>0</v>
      </c>
      <c r="M23" s="163">
        <f t="shared" si="1"/>
        <v>0</v>
      </c>
    </row>
    <row r="24" spans="1:14" ht="7.5" customHeight="1" x14ac:dyDescent="0.3">
      <c r="C24" s="3"/>
      <c r="D24" s="3"/>
      <c r="E24" s="4"/>
      <c r="F24" s="5"/>
      <c r="G24" s="3"/>
      <c r="I24" s="3"/>
      <c r="J24" s="3"/>
      <c r="K24" s="4"/>
      <c r="L24" s="5"/>
      <c r="M24" s="1"/>
    </row>
    <row r="25" spans="1:14" ht="24.9" customHeight="1" x14ac:dyDescent="0.3">
      <c r="C25" s="97">
        <f t="shared" ref="C25:G25" si="2">SUM(C9:C24)</f>
        <v>6300</v>
      </c>
      <c r="D25" s="97">
        <f t="shared" si="2"/>
        <v>9416.4000000000087</v>
      </c>
      <c r="E25" s="97">
        <f t="shared" si="2"/>
        <v>8531.4921395400161</v>
      </c>
      <c r="F25" s="1"/>
      <c r="G25" s="97">
        <f t="shared" si="2"/>
        <v>24247.892139540025</v>
      </c>
      <c r="H25" s="1"/>
      <c r="I25" s="97">
        <f t="shared" ref="I25:K25" si="3">SUM(I9:I24)</f>
        <v>6771.4920000000002</v>
      </c>
      <c r="J25" s="97">
        <f t="shared" si="3"/>
        <v>9698.8920000000089</v>
      </c>
      <c r="K25" s="97">
        <f t="shared" si="3"/>
        <v>8531.4921395400161</v>
      </c>
      <c r="L25" s="1"/>
      <c r="M25" s="97">
        <f t="shared" ref="M25" si="4">SUM(M9:M24)</f>
        <v>25001.876139540025</v>
      </c>
      <c r="N25" s="1"/>
    </row>
    <row r="27" spans="1:14" x14ac:dyDescent="0.3">
      <c r="D27" s="1"/>
      <c r="E27" s="1">
        <f>'Rétro 23-24'!H26</f>
        <v>6300</v>
      </c>
      <c r="F27" s="1"/>
      <c r="G27" s="1"/>
      <c r="H27" s="1"/>
      <c r="I27" s="1"/>
      <c r="J27" s="1"/>
      <c r="K27" s="1">
        <f>'Rétro 23-24'!L26</f>
        <v>6771.4920000000002</v>
      </c>
      <c r="L27" s="1"/>
      <c r="M27" s="1"/>
      <c r="N27" s="1"/>
    </row>
    <row r="28" spans="1:14" x14ac:dyDescent="0.3">
      <c r="D28" s="1"/>
      <c r="E28" s="1">
        <f>'Rétro 24-25'!H26</f>
        <v>9416.4000000000087</v>
      </c>
      <c r="F28" s="1"/>
      <c r="G28" s="1"/>
      <c r="H28" s="1"/>
      <c r="I28" s="1"/>
      <c r="J28" s="1"/>
      <c r="K28" s="1">
        <f>'Rétro 24-25'!L26</f>
        <v>9698.8920000000089</v>
      </c>
      <c r="L28" s="1"/>
      <c r="M28" s="1"/>
      <c r="N28" s="1"/>
    </row>
    <row r="29" spans="1:14" x14ac:dyDescent="0.3">
      <c r="D29" s="1"/>
      <c r="E29" s="1">
        <f>'Rétro 25-26'!H26</f>
        <v>8531.4921395400161</v>
      </c>
      <c r="F29" s="1"/>
      <c r="G29" s="1"/>
      <c r="H29" s="1"/>
      <c r="I29" s="1"/>
      <c r="J29" s="1"/>
      <c r="K29" s="1">
        <f>'Rétro 25-26'!H26</f>
        <v>8531.4921395400161</v>
      </c>
      <c r="L29" s="1"/>
      <c r="M29" s="1"/>
      <c r="N29" s="1"/>
    </row>
    <row r="30" spans="1:14" x14ac:dyDescent="0.3">
      <c r="D30" s="1"/>
      <c r="E30" s="160">
        <f>SUM(E27:E29)</f>
        <v>24247.892139540025</v>
      </c>
      <c r="F30" s="1"/>
      <c r="G30" s="1"/>
      <c r="H30" s="1"/>
      <c r="I30" s="1"/>
      <c r="J30" s="1"/>
      <c r="K30" s="160">
        <f>SUM(K27:K29)</f>
        <v>25001.876139540025</v>
      </c>
      <c r="L30" s="1"/>
      <c r="M30" s="1"/>
      <c r="N30" s="1"/>
    </row>
    <row r="31" spans="1:14" x14ac:dyDescent="0.3">
      <c r="D31" s="1" t="s">
        <v>82</v>
      </c>
      <c r="E31" s="1">
        <f>G25-E30</f>
        <v>0</v>
      </c>
      <c r="F31" s="1"/>
      <c r="G31" s="1"/>
      <c r="H31" s="1"/>
      <c r="I31" s="1"/>
      <c r="J31" s="1" t="s">
        <v>82</v>
      </c>
      <c r="K31" s="1">
        <f>M25-K30</f>
        <v>0</v>
      </c>
      <c r="L31" s="1"/>
      <c r="M31" s="1"/>
      <c r="N31" s="1"/>
    </row>
  </sheetData>
  <sheetProtection algorithmName="SHA-512" hashValue="QeSqG5bK3KPBCJXfGyhP+9OQdSaAZzpPVRd6RRsjsdHRjPp/pM+7ft2z6J8hn5eEbWzmofNBsXApdQlG10khHw==" saltValue="IZKNW12Slo4MYcZnAzKkNw==" spinCount="100000" sheet="1" objects="1" scenarios="1"/>
  <mergeCells count="5">
    <mergeCell ref="A2:M2"/>
    <mergeCell ref="A3:M3"/>
    <mergeCell ref="C6:G6"/>
    <mergeCell ref="I6:M6"/>
    <mergeCell ref="A5:M5"/>
  </mergeCells>
  <conditionalFormatting sqref="E31 K31">
    <cfRule type="cellIs" dxfId="1" priority="3" operator="lessThanOrEqual">
      <formula>0</formula>
    </cfRule>
    <cfRule type="cellIs" dxfId="0" priority="4" operator="greaterThan">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DBCFF7C-8024-48F3-BB36-29D54675F91F}">
          <x14:formula1>
            <xm:f>Paramètres!$A$1:$A$19</xm:f>
          </x14:formula1>
          <xm:sqref>B9:B23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87d5e14-6ca1-4ad8-9023-c83576d31fb5">
      <Terms xmlns="http://schemas.microsoft.com/office/infopath/2007/PartnerControls"/>
    </lcf76f155ced4ddcb4097134ff3c332f>
    <TaxCatchAll xmlns="571ab98e-b17a-46b3-a425-168c795078e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784105E6BE4794893F3C196BE915914" ma:contentTypeVersion="16" ma:contentTypeDescription="Crée un document." ma:contentTypeScope="" ma:versionID="b2e686152e49114d627a97b9c71f866f">
  <xsd:schema xmlns:xsd="http://www.w3.org/2001/XMLSchema" xmlns:xs="http://www.w3.org/2001/XMLSchema" xmlns:p="http://schemas.microsoft.com/office/2006/metadata/properties" xmlns:ns2="571ab98e-b17a-46b3-a425-168c795078e5" xmlns:ns3="587d5e14-6ca1-4ad8-9023-c83576d31fb5" targetNamespace="http://schemas.microsoft.com/office/2006/metadata/properties" ma:root="true" ma:fieldsID="56cbb31d1016c1d78e98212aa45d8f03" ns2:_="" ns3:_="">
    <xsd:import namespace="571ab98e-b17a-46b3-a425-168c795078e5"/>
    <xsd:import namespace="587d5e14-6ca1-4ad8-9023-c83576d31fb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1ab98e-b17a-46b3-a425-168c795078e5"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16" nillable="true" ma:displayName="Taxonomy Catch All Column" ma:hidden="true" ma:list="{dd58f7b0-6f09-4f80-b25e-6304a12ea2ad}" ma:internalName="TaxCatchAll" ma:showField="CatchAllData" ma:web="571ab98e-b17a-46b3-a425-168c795078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87d5e14-6ca1-4ad8-9023-c83576d31fb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Balises d’images" ma:readOnly="false" ma:fieldId="{5cf76f15-5ced-4ddc-b409-7134ff3c332f}" ma:taxonomyMulti="true" ma:sspId="408295e6-1d09-4126-8ec9-1f08d959a6ac"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C6B389-6E09-487A-8830-154FAE9105E8}">
  <ds:schemaRefs>
    <ds:schemaRef ds:uri="http://schemas.microsoft.com/office/2006/metadata/properties"/>
    <ds:schemaRef ds:uri="http://schemas.microsoft.com/office/infopath/2007/PartnerControls"/>
    <ds:schemaRef ds:uri="18bb3b36-afdd-4751-8e91-985160bf6c25"/>
    <ds:schemaRef ds:uri="07e28931-e265-4e9c-b41e-60fad88b18f2"/>
    <ds:schemaRef ds:uri="587d5e14-6ca1-4ad8-9023-c83576d31fb5"/>
    <ds:schemaRef ds:uri="571ab98e-b17a-46b3-a425-168c795078e5"/>
  </ds:schemaRefs>
</ds:datastoreItem>
</file>

<file path=customXml/itemProps2.xml><?xml version="1.0" encoding="utf-8"?>
<ds:datastoreItem xmlns:ds="http://schemas.openxmlformats.org/officeDocument/2006/customXml" ds:itemID="{F8D96D0B-3357-4B81-A17B-851F20C05851}">
  <ds:schemaRefs>
    <ds:schemaRef ds:uri="http://schemas.microsoft.com/sharepoint/v3/contenttype/forms"/>
  </ds:schemaRefs>
</ds:datastoreItem>
</file>

<file path=customXml/itemProps3.xml><?xml version="1.0" encoding="utf-8"?>
<ds:datastoreItem xmlns:ds="http://schemas.openxmlformats.org/officeDocument/2006/customXml" ds:itemID="{1501477B-9C2D-4CB5-B5E8-E0B9C8F52A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1ab98e-b17a-46b3-a425-168c795078e5"/>
    <ds:schemaRef ds:uri="587d5e14-6ca1-4ad8-9023-c83576d31f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vt:i4>
      </vt:variant>
    </vt:vector>
  </HeadingPairs>
  <TitlesOfParts>
    <vt:vector size="9" baseType="lpstr">
      <vt:lpstr>Paramètres</vt:lpstr>
      <vt:lpstr>Fonctionnement du fichier Excel</vt:lpstr>
      <vt:lpstr>Rétro 23-24</vt:lpstr>
      <vt:lpstr>Rétro 24-25</vt:lpstr>
      <vt:lpstr>Rétro 25-26</vt:lpstr>
      <vt:lpstr>Synthèse par cadre</vt:lpstr>
      <vt:lpstr>'Rétro 23-24'!Zone_d_impression</vt:lpstr>
      <vt:lpstr>'Rétro 24-25'!Zone_d_impression</vt:lpstr>
      <vt:lpstr>'Rétro 25-26'!Zone_d_impression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Sylvain Marcille</dc:creator>
  <cp:lastModifiedBy>Julie Desmarais - DG CPE La Prairie</cp:lastModifiedBy>
  <cp:lastPrinted>2025-11-13T21:56:30Z</cp:lastPrinted>
  <dcterms:created xsi:type="dcterms:W3CDTF">2023-04-25T21:43:21Z</dcterms:created>
  <dcterms:modified xsi:type="dcterms:W3CDTF">2025-12-11T13:02:33Z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0x010100C784105E6BE4794893F3C196BE915914</vt:lpwstr>
  </property>
  <property fmtid="{D5CDD505-2E9C-101B-9397-08002B2CF9AE}" pid="3" name="MediaServiceImageTags">
    <vt:lpwstr/>
  </property>
</Properties>
</file>